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25"/>
  <workbookPr hidePivotFieldList="1" defaultThemeVersion="166925"/>
  <mc:AlternateContent xmlns:mc="http://schemas.openxmlformats.org/markup-compatibility/2006">
    <mc:Choice Requires="x15">
      <x15ac:absPath xmlns:x15ac="http://schemas.microsoft.com/office/spreadsheetml/2010/11/ac" url="O:\Global Security and Supply\International Activities\APEC\Contract APEC and Galway\"/>
    </mc:Choice>
  </mc:AlternateContent>
  <xr:revisionPtr revIDLastSave="0" documentId="8_{CF2007A2-0580-42CD-96CE-895D4D0C8482}" xr6:coauthVersionLast="45" xr6:coauthVersionMax="45" xr10:uidLastSave="{00000000-0000-0000-0000-000000000000}"/>
  <bookViews>
    <workbookView xWindow="0" yWindow="30" windowWidth="28800" windowHeight="12405" firstSheet="1" activeTab="1" xr2:uid="{00000000-000D-0000-FFFF-FFFF00000000}"/>
  </bookViews>
  <sheets>
    <sheet name="Introduction" sheetId="35" r:id="rId1"/>
    <sheet name="Overview" sheetId="36" r:id="rId2"/>
    <sheet name="Assumptions" sheetId="1" r:id="rId3"/>
    <sheet name="Dashboard (INPUTS-OUTPUTS)" sheetId="32" r:id="rId4"/>
    <sheet name="Backgorund data (1)" sheetId="14" r:id="rId5"/>
    <sheet name="Background data (2)" sheetId="24" r:id="rId6"/>
  </sheets>
  <definedNames>
    <definedName name="_ftnref1" localSheetId="2">Assumptions!$C$210</definedName>
    <definedName name="Slicer_Accessibility1">#N/A</definedName>
    <definedName name="Slicer_Current_Speed">#N/A</definedName>
    <definedName name="Slicer_Development_Timeline">#N/A</definedName>
    <definedName name="Slicer_Distance">#N/A</definedName>
    <definedName name="Slicer_Likely_Receiving_Infrastructure_Type">#N/A</definedName>
    <definedName name="Slicer_Marine_Operations_Limits_for_LNGCs_FSRU_under_specified_Current_Speed_Conditions">#N/A</definedName>
    <definedName name="Slicer_Marine_Operations_Limits_for_LNGCs_FSRU_under_specified_Wave_Height_Conditions">#N/A</definedName>
    <definedName name="Slicer_Marine_Operations_Limits_for_LNGCs_FSRU_under_specified_Wind_Speed_Conditions">#N/A</definedName>
    <definedName name="Slicer_Most_Economically_Feasible_Delivery_Method">#N/A</definedName>
    <definedName name="Slicer_Most_Technically_Feasible_Delivery_Method__sea_access">#N/A</definedName>
    <definedName name="Slicer_Water_Depth">#N/A</definedName>
    <definedName name="Slicer_Wave_Height">#N/A</definedName>
    <definedName name="Slicer_Wind_Speed">#N/A</definedName>
  </definedNames>
  <calcPr calcId="191028"/>
  <pivotCaches>
    <pivotCache cacheId="4144" r:id="rId7"/>
    <pivotCache cacheId="4145" r:id="rId8"/>
    <pivotCache cacheId="4146" r:id="rId9"/>
    <pivotCache cacheId="4147" r:id="rId10"/>
    <pivotCache cacheId="4148" r:id="rId11"/>
    <pivotCache cacheId="4149" r:id="rId12"/>
  </pivotCaches>
  <extLst>
    <ext xmlns:x14="http://schemas.microsoft.com/office/spreadsheetml/2009/9/main" uri="{BBE1A952-AA13-448e-AADC-164F8A28A991}">
      <x14:slicerCaches>
        <x14:slicerCache r:id="rId13"/>
        <x14:slicerCache r:id="rId14"/>
        <x14:slicerCache r:id="rId15"/>
        <x14:slicerCache r:id="rId16"/>
        <x14:slicerCache r:id="rId17"/>
        <x14:slicerCache r:id="rId18"/>
        <x14:slicerCache r:id="rId19"/>
        <x14:slicerCache r:id="rId20"/>
        <x14:slicerCache r:id="rId21"/>
        <x14:slicerCache r:id="rId22"/>
        <x14:slicerCache r:id="rId23"/>
        <x14:slicerCache r:id="rId24"/>
        <x14:slicerCache r:id="rId2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8" i="1" l="1"/>
  <c r="E90" i="1"/>
  <c r="E101" i="1" l="1"/>
  <c r="E103" i="1" s="1"/>
  <c r="E104" i="1" s="1"/>
  <c r="D14" i="35" l="1"/>
  <c r="D12" i="35"/>
  <c r="T4" i="32" l="1"/>
  <c r="T5" i="32"/>
  <c r="T6" i="32"/>
  <c r="T7" i="32"/>
  <c r="U46" i="32"/>
  <c r="U45" i="32"/>
  <c r="U44" i="32"/>
  <c r="U43" i="32"/>
  <c r="U42" i="32"/>
  <c r="U41" i="32"/>
  <c r="U40" i="32"/>
  <c r="U39" i="32"/>
  <c r="U38" i="32"/>
  <c r="U37" i="32"/>
  <c r="U36" i="32"/>
  <c r="U35" i="32"/>
  <c r="U32" i="32"/>
  <c r="U33" i="32"/>
  <c r="U34" i="32"/>
  <c r="U31" i="32"/>
  <c r="U28" i="32"/>
  <c r="U29" i="32"/>
  <c r="U30" i="32"/>
  <c r="U27" i="32"/>
  <c r="U24" i="32"/>
  <c r="U25" i="32"/>
  <c r="U26" i="32"/>
  <c r="U23" i="32"/>
  <c r="T43" i="32"/>
  <c r="T46" i="32"/>
  <c r="T45" i="32"/>
  <c r="T44" i="32"/>
  <c r="T42" i="32"/>
  <c r="T41" i="32"/>
  <c r="T40" i="32"/>
  <c r="T39" i="32"/>
  <c r="T38" i="32"/>
  <c r="T37" i="32"/>
  <c r="T36" i="32"/>
  <c r="T35" i="32"/>
  <c r="T34" i="32"/>
  <c r="T33" i="32"/>
  <c r="T32" i="32"/>
  <c r="T31" i="32"/>
  <c r="T30" i="32"/>
  <c r="T29" i="32"/>
  <c r="T28" i="32"/>
  <c r="T27" i="32"/>
  <c r="T26" i="32"/>
  <c r="T25" i="32"/>
  <c r="T24" i="32"/>
  <c r="T23" i="32"/>
  <c r="S36" i="32"/>
  <c r="S37" i="32"/>
  <c r="V37" i="32" s="1"/>
  <c r="W37" i="32" s="1"/>
  <c r="S38" i="32"/>
  <c r="S39" i="32"/>
  <c r="V39" i="32" s="1"/>
  <c r="W39" i="32" s="1"/>
  <c r="S40" i="32"/>
  <c r="S41" i="32"/>
  <c r="V41" i="32" s="1"/>
  <c r="W41" i="32" s="1"/>
  <c r="S42" i="32"/>
  <c r="S43" i="32"/>
  <c r="V43" i="32" s="1"/>
  <c r="W43" i="32" s="1"/>
  <c r="S44" i="32"/>
  <c r="S45" i="32"/>
  <c r="S46" i="32"/>
  <c r="S35" i="32"/>
  <c r="V35" i="32" s="1"/>
  <c r="W35" i="32" s="1"/>
  <c r="S24" i="32"/>
  <c r="S25" i="32"/>
  <c r="V25" i="32" s="1"/>
  <c r="W25" i="32" s="1"/>
  <c r="S26" i="32"/>
  <c r="S27" i="32"/>
  <c r="V27" i="32" s="1"/>
  <c r="W27" i="32" s="1"/>
  <c r="S28" i="32"/>
  <c r="S29" i="32"/>
  <c r="V29" i="32" s="1"/>
  <c r="W29" i="32" s="1"/>
  <c r="S30" i="32"/>
  <c r="S31" i="32"/>
  <c r="V31" i="32" s="1"/>
  <c r="W31" i="32" s="1"/>
  <c r="S32" i="32"/>
  <c r="S33" i="32"/>
  <c r="V33" i="32" s="1"/>
  <c r="W33" i="32" s="1"/>
  <c r="S34" i="32"/>
  <c r="S23" i="32"/>
  <c r="V23" i="32" s="1"/>
  <c r="W23" i="32" s="1"/>
  <c r="C7" i="32"/>
  <c r="C8" i="32" s="1"/>
  <c r="C22" i="32"/>
  <c r="V34" i="32" l="1"/>
  <c r="W34" i="32" s="1"/>
  <c r="V30" i="32"/>
  <c r="W30" i="32" s="1"/>
  <c r="V26" i="32"/>
  <c r="W26" i="32" s="1"/>
  <c r="V42" i="32"/>
  <c r="W42" i="32" s="1"/>
  <c r="V38" i="32"/>
  <c r="W38" i="32" s="1"/>
  <c r="V45" i="32"/>
  <c r="W45" i="32" s="1"/>
  <c r="V32" i="32"/>
  <c r="W32" i="32" s="1"/>
  <c r="V28" i="32"/>
  <c r="W28" i="32" s="1"/>
  <c r="V24" i="32"/>
  <c r="W24" i="32" s="1"/>
  <c r="V40" i="32"/>
  <c r="W40" i="32" s="1"/>
  <c r="V36" i="32"/>
  <c r="W36" i="32" s="1"/>
  <c r="V46" i="32"/>
  <c r="W46" i="32" s="1"/>
  <c r="V44" i="32"/>
  <c r="W44" i="32" s="1"/>
  <c r="G4" i="32" l="1"/>
  <c r="E4" i="32"/>
  <c r="C4" i="32"/>
  <c r="U19" i="32" l="1"/>
  <c r="U18" i="32"/>
  <c r="U17" i="32"/>
  <c r="U16" i="32"/>
  <c r="U15" i="32"/>
  <c r="U14" i="32"/>
  <c r="U13" i="32"/>
  <c r="U12" i="32"/>
  <c r="U11" i="32"/>
  <c r="U10" i="32"/>
  <c r="U9" i="32"/>
  <c r="U8" i="32"/>
  <c r="U7" i="32"/>
  <c r="U6" i="32"/>
  <c r="T19" i="32"/>
  <c r="T18" i="32"/>
  <c r="T17" i="32"/>
  <c r="T16" i="32"/>
  <c r="T15" i="32"/>
  <c r="T14" i="32"/>
  <c r="T13" i="32"/>
  <c r="T12" i="32"/>
  <c r="T11" i="32"/>
  <c r="T10" i="32"/>
  <c r="T9" i="32"/>
  <c r="T8" i="32"/>
  <c r="U5" i="32"/>
  <c r="U4" i="32"/>
  <c r="S17" i="32"/>
  <c r="S18" i="32"/>
  <c r="S19" i="32"/>
  <c r="S16" i="32"/>
  <c r="S13" i="32"/>
  <c r="S14" i="32"/>
  <c r="S15" i="32"/>
  <c r="S12" i="32"/>
  <c r="S9" i="32"/>
  <c r="S10" i="32"/>
  <c r="S11" i="32"/>
  <c r="S8" i="32"/>
  <c r="S5" i="32"/>
  <c r="S6" i="32"/>
  <c r="S7" i="32"/>
  <c r="S4" i="32"/>
  <c r="C23" i="32"/>
  <c r="V8" i="32" l="1"/>
  <c r="W8" i="32" s="1"/>
  <c r="V12" i="32"/>
  <c r="W12" i="32" s="1"/>
  <c r="V16" i="32"/>
  <c r="W16" i="32" s="1"/>
  <c r="V11" i="32"/>
  <c r="W11" i="32" s="1"/>
  <c r="V15" i="32"/>
  <c r="W15" i="32" s="1"/>
  <c r="V19" i="32"/>
  <c r="W19" i="32" s="1"/>
  <c r="V10" i="32"/>
  <c r="W10" i="32" s="1"/>
  <c r="V14" i="32"/>
  <c r="W14" i="32" s="1"/>
  <c r="V18" i="32"/>
  <c r="W18" i="32" s="1"/>
  <c r="V9" i="32"/>
  <c r="W9" i="32" s="1"/>
  <c r="V13" i="32"/>
  <c r="W13" i="32" s="1"/>
  <c r="V17" i="32"/>
  <c r="W17" i="32" s="1"/>
  <c r="P8" i="32"/>
  <c r="O8" i="32"/>
  <c r="P7" i="32"/>
  <c r="P6" i="32"/>
  <c r="O7" i="32"/>
  <c r="O6" i="32"/>
  <c r="P5" i="32"/>
  <c r="I19" i="32"/>
  <c r="G19" i="32"/>
  <c r="E19" i="32"/>
  <c r="C19" i="32"/>
  <c r="E37" i="1"/>
  <c r="E31" i="1"/>
  <c r="E33" i="1" s="1"/>
  <c r="E36" i="1" s="1"/>
  <c r="E15" i="1"/>
  <c r="E17" i="1" s="1"/>
  <c r="E38" i="1" l="1"/>
  <c r="E39" i="1" s="1"/>
  <c r="E21" i="1"/>
  <c r="E61" i="1"/>
  <c r="E20" i="1" l="1"/>
  <c r="E22" i="1" s="1"/>
  <c r="E23" i="1" s="1"/>
  <c r="E52" i="1"/>
  <c r="E60" i="1"/>
  <c r="E68" i="1"/>
  <c r="E69" i="1"/>
  <c r="E76" i="1"/>
  <c r="E77" i="1"/>
  <c r="E78" i="1" l="1"/>
  <c r="E79" i="1" s="1"/>
  <c r="E62" i="1"/>
  <c r="E63" i="1" s="1"/>
  <c r="E70" i="1"/>
  <c r="E71" i="1" s="1"/>
  <c r="E53" i="1"/>
  <c r="E54" i="1" s="1"/>
  <c r="E55" i="1" s="1"/>
  <c r="V6" i="32" l="1"/>
  <c r="W6" i="32" s="1"/>
  <c r="V4" i="32"/>
  <c r="W4" i="32" s="1"/>
  <c r="V7" i="32"/>
  <c r="W7" i="32" s="1"/>
  <c r="V5" i="32"/>
  <c r="W5" i="32" s="1"/>
</calcChain>
</file>

<file path=xl/sharedStrings.xml><?xml version="1.0" encoding="utf-8"?>
<sst xmlns="http://schemas.openxmlformats.org/spreadsheetml/2006/main" count="700" uniqueCount="278">
  <si>
    <t>Project Name:</t>
  </si>
  <si>
    <t>STUDY ON SMALL-SCALE SHALLOW DRAFT LNG CARRIERS AND FLOATING STORAGE REGASIFICATION UNITS</t>
  </si>
  <si>
    <t>Created For:</t>
  </si>
  <si>
    <t>APEC</t>
  </si>
  <si>
    <t>File name:</t>
  </si>
  <si>
    <t>Date updated:</t>
  </si>
  <si>
    <t>Model Author:</t>
  </si>
  <si>
    <t>Galway Energy Advisors</t>
  </si>
  <si>
    <t>Color Legend:</t>
  </si>
  <si>
    <t>Hard Coded</t>
  </si>
  <si>
    <t>Calculated</t>
  </si>
  <si>
    <t xml:space="preserve">Overview - How to use the tool </t>
  </si>
  <si>
    <t>Note: For Technical and Infrastructure Parameters, the user shall "clear the filter" in case the selection shall be run again.</t>
  </si>
  <si>
    <t>Assumption Sheet</t>
  </si>
  <si>
    <t>Color Legend</t>
  </si>
  <si>
    <t>Hardcoded</t>
  </si>
  <si>
    <t>A.</t>
  </si>
  <si>
    <t>FSRU Assumptions</t>
  </si>
  <si>
    <t>Variables</t>
  </si>
  <si>
    <t>Units</t>
  </si>
  <si>
    <t>Value</t>
  </si>
  <si>
    <t>New-built FSRU</t>
  </si>
  <si>
    <t>Storage Size</t>
  </si>
  <si>
    <t>Cubic Meters</t>
  </si>
  <si>
    <t>Jetty including piping</t>
  </si>
  <si>
    <t>US$ Million</t>
  </si>
  <si>
    <t>Onshore interface infrastructure</t>
  </si>
  <si>
    <t>FSRU Vessel - New Built</t>
  </si>
  <si>
    <t>Contingency (10%)</t>
  </si>
  <si>
    <t xml:space="preserve">Owner’s Costs </t>
  </si>
  <si>
    <t>TOTAL CAPEX (FSRU - New Built)</t>
  </si>
  <si>
    <t>Interest Rate</t>
  </si>
  <si>
    <t>percentage</t>
  </si>
  <si>
    <t>Economic Life</t>
  </si>
  <si>
    <t>years</t>
  </si>
  <si>
    <t>Annualised CAPEX</t>
  </si>
  <si>
    <t>US$ Million/Year</t>
  </si>
  <si>
    <t>Annualised OPEX</t>
  </si>
  <si>
    <t xml:space="preserve">Total Annual Cost </t>
  </si>
  <si>
    <t>Total Daily Charter Cost</t>
  </si>
  <si>
    <t>US$/day</t>
  </si>
  <si>
    <t>Converted FSRU</t>
  </si>
  <si>
    <t>FSRU Vessel - Converted</t>
  </si>
  <si>
    <t>TOTAL CAPEX (FSRU - Converted)</t>
  </si>
  <si>
    <t>B.</t>
  </si>
  <si>
    <t>LNG Carrier Assumptions</t>
  </si>
  <si>
    <t>General Financing assumptions</t>
  </si>
  <si>
    <t>%</t>
  </si>
  <si>
    <r>
      <t>2,500 m</t>
    </r>
    <r>
      <rPr>
        <i/>
        <vertAlign val="superscript"/>
        <sz val="9"/>
        <color rgb="FFFF0000"/>
        <rFont val="Calibri"/>
        <family val="2"/>
        <scheme val="minor"/>
      </rPr>
      <t>3</t>
    </r>
    <r>
      <rPr>
        <i/>
        <sz val="9"/>
        <color rgb="FFFF0000"/>
        <rFont val="Calibri"/>
        <family val="2"/>
        <scheme val="minor"/>
      </rPr>
      <t xml:space="preserve"> vessel</t>
    </r>
  </si>
  <si>
    <t>Vessel Size</t>
  </si>
  <si>
    <t>CAPEX</t>
  </si>
  <si>
    <t>US$ million</t>
  </si>
  <si>
    <t>Annalized CAPEX</t>
  </si>
  <si>
    <t>Annalized OPEX</t>
  </si>
  <si>
    <r>
      <t>15,000 m</t>
    </r>
    <r>
      <rPr>
        <i/>
        <vertAlign val="superscript"/>
        <sz val="9"/>
        <color rgb="FFFF0000"/>
        <rFont val="Calibri"/>
        <family val="2"/>
        <scheme val="minor"/>
      </rPr>
      <t>3</t>
    </r>
    <r>
      <rPr>
        <i/>
        <sz val="9"/>
        <color rgb="FFFF0000"/>
        <rFont val="Calibri"/>
        <family val="2"/>
        <scheme val="minor"/>
      </rPr>
      <t xml:space="preserve"> vessel</t>
    </r>
  </si>
  <si>
    <r>
      <t>30,000 m</t>
    </r>
    <r>
      <rPr>
        <i/>
        <vertAlign val="superscript"/>
        <sz val="9"/>
        <color rgb="FFFF0000"/>
        <rFont val="Calibri"/>
        <family val="2"/>
        <scheme val="minor"/>
      </rPr>
      <t>3</t>
    </r>
    <r>
      <rPr>
        <i/>
        <sz val="9"/>
        <color rgb="FFFF0000"/>
        <rFont val="Calibri"/>
        <family val="2"/>
        <scheme val="minor"/>
      </rPr>
      <t xml:space="preserve"> vessel</t>
    </r>
  </si>
  <si>
    <r>
      <t>145,000 m</t>
    </r>
    <r>
      <rPr>
        <i/>
        <vertAlign val="superscript"/>
        <sz val="9"/>
        <color rgb="FFFF0000"/>
        <rFont val="Calibri"/>
        <family val="2"/>
        <scheme val="minor"/>
      </rPr>
      <t>3</t>
    </r>
    <r>
      <rPr>
        <i/>
        <sz val="9"/>
        <color rgb="FFFF0000"/>
        <rFont val="Calibri"/>
        <family val="2"/>
        <scheme val="minor"/>
      </rPr>
      <t xml:space="preserve"> vessel</t>
    </r>
  </si>
  <si>
    <t>C.</t>
  </si>
  <si>
    <t>ISO Container Barge Assumptions</t>
  </si>
  <si>
    <t>ISO Container Barge</t>
  </si>
  <si>
    <t>Storage Size (136 x 40 feet ISO Containers on the barge)</t>
  </si>
  <si>
    <t>Storage Size (2 x buffer tanks)</t>
  </si>
  <si>
    <t>Material and Fabrication Costs (hull, LNG tanks, accommodation)</t>
  </si>
  <si>
    <t>Packaged Items (RE-liquefaction unit, pumps, hoses, vaporisers, engine genset, LNG hoses, etc)</t>
  </si>
  <si>
    <t>Utility Systems (instrumentation, fire protection system, sea water/fuel oil/utilities package, etc.)</t>
  </si>
  <si>
    <t>Accomodation and safety (accommodation units, HVAC system, workshop/safety equipment)</t>
  </si>
  <si>
    <t>Owner's Costs</t>
  </si>
  <si>
    <t xml:space="preserve">TOTAL CAPEX </t>
  </si>
  <si>
    <t>Annualised  OPEX</t>
  </si>
  <si>
    <t>D.</t>
  </si>
  <si>
    <t>Country Parameters</t>
  </si>
  <si>
    <t>Scoring Value (%)</t>
  </si>
  <si>
    <t>Tendency towards floating/onshore infrastructure or both</t>
  </si>
  <si>
    <t>Tresholds for Evaluation</t>
  </si>
  <si>
    <t>Onshore</t>
  </si>
  <si>
    <t xml:space="preserve">  &gt;91% (onshore)</t>
  </si>
  <si>
    <t xml:space="preserve">Both </t>
  </si>
  <si>
    <t>0.59-0.91</t>
  </si>
  <si>
    <t xml:space="preserve"> ≥59≤ 91 (both)</t>
  </si>
  <si>
    <t>Floating</t>
  </si>
  <si>
    <t xml:space="preserve"> &lt; 59% (floating)</t>
  </si>
  <si>
    <t>Credit Rating</t>
  </si>
  <si>
    <r>
      <rPr>
        <sz val="9"/>
        <color theme="1"/>
        <rFont val="Calibri"/>
        <family val="2"/>
      </rPr>
      <t>≥</t>
    </r>
    <r>
      <rPr>
        <sz val="9"/>
        <color theme="1"/>
        <rFont val="Calibri"/>
        <family val="2"/>
        <scheme val="minor"/>
      </rPr>
      <t xml:space="preserve"> BBB (Investment Grade)</t>
    </r>
  </si>
  <si>
    <t>Likely to consider both onshore and floating - being an invetsment grade country</t>
  </si>
  <si>
    <t>&lt; BBB-  (Not Investment Grade)</t>
  </si>
  <si>
    <t>More inclined towards floating  due to potential funding constraints</t>
  </si>
  <si>
    <t>Lower Range</t>
  </si>
  <si>
    <t>Upper Range</t>
  </si>
  <si>
    <t>Availability of Project Funding</t>
  </si>
  <si>
    <t>&gt;  500 US$ million</t>
  </si>
  <si>
    <t>Sufficient upfront capital - likely to consider both onshore and floating</t>
  </si>
  <si>
    <t>&gt; 200 ≤ 500 US$ million</t>
  </si>
  <si>
    <t>Average upfront capital - likely to consider both onshore and floating</t>
  </si>
  <si>
    <t>&gt;  100 ≤ 200 US$ million</t>
  </si>
  <si>
    <t xml:space="preserve">Restricted upfront capital - more inclined towards floating </t>
  </si>
  <si>
    <t>≤ 100 US$ million</t>
  </si>
  <si>
    <t>Minimal upfront capital - more inclined towards floating</t>
  </si>
  <si>
    <t>Affordability of Gas (Wholesale Prices)</t>
  </si>
  <si>
    <t xml:space="preserve">&gt; 8 $/MMBTU </t>
  </si>
  <si>
    <t>$/MMBTU</t>
  </si>
  <si>
    <t>Less price sensitive - likely to consider both floating and onshore)</t>
  </si>
  <si>
    <t>&gt; 4 ≤ 8 $/MMBTU</t>
  </si>
  <si>
    <t>Average - likely to consider both floating and onshore)</t>
  </si>
  <si>
    <t>≤ 4 $MMBTU</t>
  </si>
  <si>
    <t>Price sensitive - More inclined towards floating</t>
  </si>
  <si>
    <t>E.</t>
  </si>
  <si>
    <t>Demand Parameters</t>
  </si>
  <si>
    <t>0.66-0.91</t>
  </si>
  <si>
    <t xml:space="preserve">  ≥66≤91 (both)</t>
  </si>
  <si>
    <t xml:space="preserve"> &lt; 66% (floating)</t>
  </si>
  <si>
    <t>Size of Demand Center</t>
  </si>
  <si>
    <t>Large (&gt; 2 )</t>
  </si>
  <si>
    <t>MTPA</t>
  </si>
  <si>
    <t>Large demand- both onshore and floating would be viable options</t>
  </si>
  <si>
    <t>Medium (&gt; 1 ≤ 2)</t>
  </si>
  <si>
    <t>Medium demand- both onshore and floating would be viable options, possible tendency towards floating</t>
  </si>
  <si>
    <t>Small (&gt;0.1 ≤ 1)</t>
  </si>
  <si>
    <t>Small demand- both onshore and floating would be viable options, increased tendency towards floating</t>
  </si>
  <si>
    <t>Mini (&gt; 0.05 ≤ 0.1)</t>
  </si>
  <si>
    <t>Mini demand-more inclined towards floating</t>
  </si>
  <si>
    <t xml:space="preserve">Value </t>
  </si>
  <si>
    <t>Typology of end user</t>
  </si>
  <si>
    <t xml:space="preserve">Power Generation </t>
  </si>
  <si>
    <t>selection</t>
  </si>
  <si>
    <t xml:space="preserve">Industries </t>
  </si>
  <si>
    <t xml:space="preserve">Buildings </t>
  </si>
  <si>
    <t xml:space="preserve">Transport </t>
  </si>
  <si>
    <t xml:space="preserve">Agriculture and non-specified </t>
  </si>
  <si>
    <t xml:space="preserve">Non-energy </t>
  </si>
  <si>
    <t>Stability of Demand</t>
  </si>
  <si>
    <t>Stable demand required (uninterrupted/base load)</t>
  </si>
  <si>
    <t>Stable demand - tendency towards onshore, due to uninterrupted supply requirements</t>
  </si>
  <si>
    <t>Irregular demand required (seasonal/irregular)</t>
  </si>
  <si>
    <t>Irregulardemand - tendency towards floating, due to flexibility requirements</t>
  </si>
  <si>
    <t>Potential Demand Upside</t>
  </si>
  <si>
    <t>Yes</t>
  </si>
  <si>
    <t>Yes - tendency towards onshore, due to greater flexibility for potential expansion</t>
  </si>
  <si>
    <t>No</t>
  </si>
  <si>
    <t>No - tendency towards floating, due to lesser flexibility for potential expansion</t>
  </si>
  <si>
    <t>F.</t>
  </si>
  <si>
    <t>Infrastructure Parameters</t>
  </si>
  <si>
    <t>Likely Receiving Infrastructure Type</t>
  </si>
  <si>
    <t>Development Timeline</t>
  </si>
  <si>
    <t>Immediate ( &gt;1 ≤ 6 months)</t>
  </si>
  <si>
    <t>no. of months</t>
  </si>
  <si>
    <t>Road trucking, ISO container barge delivery or SSLNGC</t>
  </si>
  <si>
    <t>Short Term ( &gt; 6 months ≤ 12 months)</t>
  </si>
  <si>
    <t>Readily available FSRU/Barge</t>
  </si>
  <si>
    <t xml:space="preserve">Medium Term ( &gt; 12 months ≤ 24 months) </t>
  </si>
  <si>
    <t>Long Term ( &gt; 24 months ≤ 36 months)</t>
  </si>
  <si>
    <t>Newbuilt FSRU</t>
  </si>
  <si>
    <t>Extra Long Term ( &gt; 36 months)</t>
  </si>
  <si>
    <t>Both Onshore and floating terminal</t>
  </si>
  <si>
    <t>Accessibility</t>
  </si>
  <si>
    <t xml:space="preserve">By sea (port access or jetty) </t>
  </si>
  <si>
    <t>SEA</t>
  </si>
  <si>
    <t>By road (trucking)</t>
  </si>
  <si>
    <t>ROAD</t>
  </si>
  <si>
    <t>By rail</t>
  </si>
  <si>
    <t>RAIL</t>
  </si>
  <si>
    <t>By pipeline</t>
  </si>
  <si>
    <t>PIPELINE</t>
  </si>
  <si>
    <t>Most Economically Feasible Delivery Method</t>
  </si>
  <si>
    <t>Distance (by SEA)</t>
  </si>
  <si>
    <t xml:space="preserve"> &gt; 0 ≤ 100 nm </t>
  </si>
  <si>
    <t>nm</t>
  </si>
  <si>
    <t>SSLNGCs/barges with storage capacity of 2,500 m3, ISO Container barge</t>
  </si>
  <si>
    <t xml:space="preserve"> &gt; 100 ≤ 700 nm </t>
  </si>
  <si>
    <t>SSLNGCs with storage capacity of 15,000 m3, ISO Container barge</t>
  </si>
  <si>
    <t xml:space="preserve">  &gt; 700 ≤ 2,100 nm </t>
  </si>
  <si>
    <t>SSLNGCs with storage capacity of 15,000/30,000 m3, ISO Container barge</t>
  </si>
  <si>
    <t>  &gt; 2,100 ≤ 3,000 nm</t>
  </si>
  <si>
    <t>SSLNGCs with storage capacity of 30,000 m3, ISO Container barge</t>
  </si>
  <si>
    <t xml:space="preserve">  &gt; 3,000 </t>
  </si>
  <si>
    <t>Large scale LNGC with capacity of 145,000 m3</t>
  </si>
  <si>
    <t>Distance (by ROAD,RAIL,PIPELINE)</t>
  </si>
  <si>
    <t xml:space="preserve">   &gt; 0 ≤ 2,500 km </t>
  </si>
  <si>
    <t>km</t>
  </si>
  <si>
    <t>LNG trucking, rail transport, connecting pipeline</t>
  </si>
  <si>
    <t xml:space="preserve">   &gt; 2,500 km </t>
  </si>
  <si>
    <t>Connecting pipeline</t>
  </si>
  <si>
    <t>G.</t>
  </si>
  <si>
    <t>Technical Parameters</t>
  </si>
  <si>
    <t>Note: The technical parameters are applicable for projects with sea access (only)</t>
  </si>
  <si>
    <t>Most Technically Feasible Delivery Method</t>
  </si>
  <si>
    <t>Water Depth</t>
  </si>
  <si>
    <t xml:space="preserve">≤ 3.5m </t>
  </si>
  <si>
    <t>meters</t>
  </si>
  <si>
    <t>Not feasible</t>
  </si>
  <si>
    <t xml:space="preserve">&gt; 3.5m ≤  8 m </t>
  </si>
  <si>
    <t>Small scale vessels/barges between 1,000 - 30,000 m3</t>
  </si>
  <si>
    <t xml:space="preserve">&gt; 8m ≤  12 m </t>
  </si>
  <si>
    <t>Medium scale vessels between 35,000 -  120,000 m3</t>
  </si>
  <si>
    <t>&gt; 12 m</t>
  </si>
  <si>
    <t>Large scale LNGC of 125,000 – 267,000 m3</t>
  </si>
  <si>
    <t>Marine Operations Limits for LNGCs/FSRU under specified Wave Height Conditions</t>
  </si>
  <si>
    <t>Wave Height</t>
  </si>
  <si>
    <t xml:space="preserve">≤ 2m </t>
  </si>
  <si>
    <t>Berthing, LNG unloading limit</t>
  </si>
  <si>
    <t>≤ 2.25</t>
  </si>
  <si>
    <t>Dolphin/double berth jetty mooring limit</t>
  </si>
  <si>
    <t>≤ 3.5m</t>
  </si>
  <si>
    <t>Navigation limit</t>
  </si>
  <si>
    <t>&gt; 3.5m</t>
  </si>
  <si>
    <t>Marine operations not feasible</t>
  </si>
  <si>
    <t>Marine Operations Limits for LNGCs/FSRU under specified Wind Speed Conditions</t>
  </si>
  <si>
    <t>Wind Speed</t>
  </si>
  <si>
    <t xml:space="preserve">≤ 7.5 m/s </t>
  </si>
  <si>
    <t>m/s</t>
  </si>
  <si>
    <t>LNGC mooring and loading arm connection limit</t>
  </si>
  <si>
    <t xml:space="preserve">≤ 12 m/s </t>
  </si>
  <si>
    <t>Berthing limit</t>
  </si>
  <si>
    <t xml:space="preserve">≤ 15 m/s </t>
  </si>
  <si>
    <t>LNGC unmooring and loading arm disconnection limit</t>
  </si>
  <si>
    <t xml:space="preserve">≤ 19 m/s </t>
  </si>
  <si>
    <t>Unloading operations limit</t>
  </si>
  <si>
    <t>≤ 26 m/s</t>
  </si>
  <si>
    <t>Gas send-out, dolphin/double berth jetty mooring, navigation limit</t>
  </si>
  <si>
    <t>≤ 31 m/s</t>
  </si>
  <si>
    <t>FSRU turret mooring at offshore site limit</t>
  </si>
  <si>
    <t xml:space="preserve">&gt; 31 m/s </t>
  </si>
  <si>
    <t>Marine Operations Limits for LNGCs/FSRU under specified Current Speed Conditions</t>
  </si>
  <si>
    <t>Current Speed</t>
  </si>
  <si>
    <t xml:space="preserve">≤ 0.5 m/s </t>
  </si>
  <si>
    <t>LNGC mooring and loading arm connection/disconnection limit</t>
  </si>
  <si>
    <t xml:space="preserve">≤ 0.6 m/s </t>
  </si>
  <si>
    <t xml:space="preserve">≤ 0.8 m/s </t>
  </si>
  <si>
    <t>Gas send-out, dolphin/double berth jetty mooring limit</t>
  </si>
  <si>
    <t xml:space="preserve">≤ 0.95 </t>
  </si>
  <si>
    <t>≤ 1.54m/s</t>
  </si>
  <si>
    <t>&gt; 1.54m/s</t>
  </si>
  <si>
    <t>Dashboard - User INPUTS and Tool OUTPUTS</t>
  </si>
  <si>
    <t>Calculations</t>
  </si>
  <si>
    <t>Calculated Tendency towards floating/onshore</t>
  </si>
  <si>
    <r>
      <t xml:space="preserve">SELECT   →
</t>
    </r>
    <r>
      <rPr>
        <i/>
        <sz val="14"/>
        <color rgb="FFC00000"/>
        <rFont val="Calibri"/>
        <family val="2"/>
        <scheme val="minor"/>
      </rPr>
      <t>as applicable</t>
    </r>
  </si>
  <si>
    <t>≥ BBB (Investment Grade)</t>
  </si>
  <si>
    <t>Calculated %</t>
  </si>
  <si>
    <t xml:space="preserve">OUTPUT - likely tendency towards floating/onshore </t>
  </si>
  <si>
    <t xml:space="preserve"> </t>
  </si>
  <si>
    <t>SELECT   →</t>
  </si>
  <si>
    <t>as applicable</t>
  </si>
  <si>
    <t>OUTPUT - for likely receiving infrastructure type</t>
  </si>
  <si>
    <t>Row Labels</t>
  </si>
  <si>
    <t>Both onshore and floating terminal</t>
  </si>
  <si>
    <t>(blank)</t>
  </si>
  <si>
    <t>Grand Total</t>
  </si>
  <si>
    <t>OUTPUT - for most economically feasible delivery method</t>
  </si>
  <si>
    <t>Count of Distance</t>
  </si>
  <si>
    <t>Connecting Pipeline</t>
  </si>
  <si>
    <t>Rail Transport</t>
  </si>
  <si>
    <t xml:space="preserve">By road </t>
  </si>
  <si>
    <t>LNG trucking</t>
  </si>
  <si>
    <t>ISO Container barge</t>
  </si>
  <si>
    <t>SSLNGCs with storage capacity of 15,000 m3</t>
  </si>
  <si>
    <t>SSLNGCs with storage capacity of 15,000/30,000 m3</t>
  </si>
  <si>
    <t>SSLNGCs with storage capacity of 30,000 m3</t>
  </si>
  <si>
    <t>SSLNGCs/barges with storage capacity of 2,500 m3</t>
  </si>
  <si>
    <t>OUTPUT - for most economically feasible delivery method (sea access)</t>
  </si>
  <si>
    <t xml:space="preserve">&gt; 3.5m </t>
  </si>
  <si>
    <t xml:space="preserve">≤ 2.25 </t>
  </si>
  <si>
    <t>Count of Wind Speed</t>
  </si>
  <si>
    <t>OUTPUT - Marine Operations Limits for LNGCs/FSRU under specified Wave Height Conditions</t>
  </si>
  <si>
    <t xml:space="preserve">&gt; 1.54m/s </t>
  </si>
  <si>
    <t>≤ 0.6 m/s</t>
  </si>
  <si>
    <t>OUTPUT - Marine Operations Limits for LNGCs/FSRU under specified Wind Speed Conditions</t>
  </si>
  <si>
    <t>≤ 0.95</t>
  </si>
  <si>
    <t xml:space="preserve">≤ 1.54m/s </t>
  </si>
  <si>
    <t>OUTPUT - Marine Operations Limits for LNGCs/FSRU under specified Current Speed Conditions</t>
  </si>
  <si>
    <t>Distance</t>
  </si>
  <si>
    <t>&gt; 0 ≤ 100 nm</t>
  </si>
  <si>
    <t>&gt; 100 ≤ 700 nm</t>
  </si>
  <si>
    <t>&gt; 701 ≤ 2,100 nm</t>
  </si>
  <si>
    <t>&gt; 2,100 ≤ 3,000 nm</t>
  </si>
  <si>
    <t>&gt; 3,000 nm</t>
  </si>
  <si>
    <t>&gt; 0 ≤ 2,500 km</t>
  </si>
  <si>
    <t>&gt; 2500 km</t>
  </si>
  <si>
    <t>Most Technically Feasible Delivery Method (sea access)</t>
  </si>
  <si>
    <t xml:space="preserve">≤ 31 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</si>
</sst>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409]mmmm\ d\,\ yyyy;@"/>
    <numFmt numFmtId="168" formatCode="_-* #,##0_-;\-* #,##0_-;_-* &quot;-&quot;??_-;_-@_-"/>
  </numFmts>
  <fonts count="38">
    <font>
      <sz val="11"/>
      <color theme="1"/>
      <name val="Calibri"/>
      <family val="2"/>
      <scheme val="minor"/>
    </font>
    <font>
      <b/>
      <sz val="11"/>
      <color theme="0"/>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
      <i/>
      <sz val="9"/>
      <color rgb="FFFF0000"/>
      <name val="Calibri"/>
      <family val="2"/>
      <scheme val="minor"/>
    </font>
    <font>
      <b/>
      <i/>
      <sz val="9"/>
      <color theme="1"/>
      <name val="Calibri"/>
      <family val="2"/>
      <scheme val="minor"/>
    </font>
    <font>
      <i/>
      <sz val="8"/>
      <color theme="0" tint="-0.34998626667073579"/>
      <name val="Calibri"/>
      <family val="2"/>
      <scheme val="minor"/>
    </font>
    <font>
      <sz val="9"/>
      <color rgb="FF0000FF"/>
      <name val="Calibri"/>
      <family val="2"/>
      <scheme val="minor"/>
    </font>
    <font>
      <sz val="11"/>
      <color theme="1"/>
      <name val="Calibri"/>
      <family val="2"/>
      <scheme val="minor"/>
    </font>
    <font>
      <i/>
      <vertAlign val="superscript"/>
      <sz val="9"/>
      <color rgb="FFFF0000"/>
      <name val="Calibri"/>
      <family val="2"/>
      <scheme val="minor"/>
    </font>
    <font>
      <sz val="11"/>
      <color theme="1"/>
      <name val="Calibri"/>
      <family val="2"/>
    </font>
    <font>
      <sz val="9"/>
      <color theme="1"/>
      <name val="Calibri"/>
      <family val="2"/>
    </font>
    <font>
      <b/>
      <sz val="11"/>
      <color theme="1"/>
      <name val="Calibri"/>
      <family val="2"/>
      <scheme val="minor"/>
    </font>
    <font>
      <sz val="11"/>
      <name val="Calibri"/>
      <family val="2"/>
      <scheme val="minor"/>
    </font>
    <font>
      <sz val="11"/>
      <color rgb="FF0000FF"/>
      <name val="Calibri"/>
      <family val="2"/>
      <scheme val="minor"/>
    </font>
    <font>
      <b/>
      <sz val="11"/>
      <name val="Calibri"/>
      <family val="2"/>
      <scheme val="minor"/>
    </font>
    <font>
      <b/>
      <i/>
      <sz val="11"/>
      <name val="Calibri"/>
      <family val="2"/>
      <scheme val="minor"/>
    </font>
    <font>
      <i/>
      <sz val="9"/>
      <color theme="1" tint="0.499984740745262"/>
      <name val="Calibri"/>
      <family val="2"/>
      <scheme val="minor"/>
    </font>
    <font>
      <i/>
      <sz val="9"/>
      <color rgb="FF0000FF"/>
      <name val="Calibri"/>
      <family val="2"/>
      <scheme val="minor"/>
    </font>
    <font>
      <i/>
      <sz val="11"/>
      <color theme="1" tint="0.34998626667073579"/>
      <name val="Calibri"/>
      <family val="2"/>
      <scheme val="minor"/>
    </font>
    <font>
      <i/>
      <sz val="9"/>
      <color theme="1" tint="0.34998626667073579"/>
      <name val="Calibri"/>
      <family val="2"/>
      <scheme val="minor"/>
    </font>
    <font>
      <b/>
      <strike/>
      <sz val="11"/>
      <color theme="1"/>
      <name val="Calibri"/>
      <family val="2"/>
      <scheme val="minor"/>
    </font>
    <font>
      <strike/>
      <sz val="11"/>
      <color theme="1"/>
      <name val="Calibri"/>
      <family val="2"/>
      <scheme val="minor"/>
    </font>
    <font>
      <i/>
      <sz val="11"/>
      <color theme="0" tint="-0.499984740745262"/>
      <name val="Calibri"/>
      <family val="2"/>
      <scheme val="minor"/>
    </font>
    <font>
      <i/>
      <sz val="9"/>
      <color theme="0" tint="-0.499984740745262"/>
      <name val="Calibri"/>
      <family val="2"/>
      <scheme val="minor"/>
    </font>
    <font>
      <b/>
      <sz val="14"/>
      <color rgb="FFC00000"/>
      <name val="Calibri"/>
      <family val="2"/>
      <scheme val="minor"/>
    </font>
    <font>
      <b/>
      <sz val="14"/>
      <color theme="1"/>
      <name val="Calibri"/>
      <family val="2"/>
      <scheme val="minor"/>
    </font>
    <font>
      <i/>
      <sz val="10"/>
      <color theme="1" tint="0.34998626667073579"/>
      <name val="Calibri"/>
      <family val="2"/>
      <scheme val="minor"/>
    </font>
    <font>
      <b/>
      <i/>
      <sz val="14"/>
      <name val="Calibri"/>
      <family val="2"/>
      <scheme val="minor"/>
    </font>
    <font>
      <b/>
      <i/>
      <sz val="14"/>
      <color theme="1"/>
      <name val="Calibri"/>
      <family val="2"/>
      <scheme val="minor"/>
    </font>
    <font>
      <b/>
      <sz val="12"/>
      <color theme="0"/>
      <name val="Calibri"/>
      <family val="2"/>
      <scheme val="minor"/>
    </font>
    <font>
      <b/>
      <sz val="16"/>
      <color rgb="FFC00000"/>
      <name val="Calibri"/>
      <family val="2"/>
      <scheme val="minor"/>
    </font>
    <font>
      <i/>
      <sz val="14"/>
      <color rgb="FFC00000"/>
      <name val="Calibri"/>
      <family val="2"/>
      <scheme val="minor"/>
    </font>
    <font>
      <i/>
      <sz val="11"/>
      <color theme="1"/>
      <name val="Calibri"/>
      <family val="2"/>
      <scheme val="minor"/>
    </font>
    <font>
      <b/>
      <sz val="12"/>
      <color theme="1"/>
      <name val="Calibri"/>
      <family val="2"/>
      <scheme val="minor"/>
    </font>
    <font>
      <sz val="11"/>
      <color theme="1"/>
      <name val="Constantia"/>
      <family val="1"/>
    </font>
    <font>
      <sz val="9"/>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1" tint="0.249977111117893"/>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Dot">
        <color rgb="FFC00000"/>
      </left>
      <right style="dashDot">
        <color rgb="FFC00000"/>
      </right>
      <top style="dashDot">
        <color rgb="FFC00000"/>
      </top>
      <bottom style="dashDot">
        <color rgb="FFC00000"/>
      </bottom>
      <diagonal/>
    </border>
    <border>
      <left style="dashDot">
        <color rgb="FFC00000"/>
      </left>
      <right style="dashDot">
        <color rgb="FFC00000"/>
      </right>
      <top/>
      <bottom/>
      <diagonal/>
    </border>
    <border>
      <left style="dashDot">
        <color theme="1" tint="0.24994659260841701"/>
      </left>
      <right style="dashDot">
        <color theme="1" tint="0.24994659260841701"/>
      </right>
      <top style="dashDot">
        <color theme="1" tint="0.24994659260841701"/>
      </top>
      <bottom style="dashDot">
        <color theme="1" tint="0.24994659260841701"/>
      </bottom>
      <diagonal/>
    </border>
    <border>
      <left style="dashDotDot">
        <color auto="1"/>
      </left>
      <right style="dashDotDot">
        <color auto="1"/>
      </right>
      <top style="dashDotDot">
        <color auto="1"/>
      </top>
      <bottom style="dashDotDot">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164" fontId="9" fillId="0" borderId="0" applyFont="0" applyFill="0" applyBorder="0" applyAlignment="0" applyProtection="0"/>
  </cellStyleXfs>
  <cellXfs count="171">
    <xf numFmtId="0" fontId="0" fillId="0" borderId="0" xfId="0"/>
    <xf numFmtId="0" fontId="2" fillId="0" borderId="0" xfId="0" applyFont="1"/>
    <xf numFmtId="0" fontId="3" fillId="0" borderId="0" xfId="0" applyFont="1"/>
    <xf numFmtId="0" fontId="3" fillId="2" borderId="1" xfId="0" applyFont="1" applyFill="1" applyBorder="1"/>
    <xf numFmtId="0" fontId="2" fillId="2" borderId="1" xfId="0" applyFont="1" applyFill="1" applyBorder="1"/>
    <xf numFmtId="0" fontId="4" fillId="0" borderId="0" xfId="0" applyFont="1"/>
    <xf numFmtId="0" fontId="5" fillId="0" borderId="0" xfId="0" applyFont="1"/>
    <xf numFmtId="0" fontId="6" fillId="0" borderId="1" xfId="0" applyFont="1" applyBorder="1"/>
    <xf numFmtId="0" fontId="6" fillId="0" borderId="1" xfId="0" applyFont="1" applyBorder="1" applyAlignment="1">
      <alignment horizontal="right"/>
    </xf>
    <xf numFmtId="0" fontId="2" fillId="0" borderId="1" xfId="0" applyFont="1" applyBorder="1"/>
    <xf numFmtId="0" fontId="7" fillId="0" borderId="0" xfId="0" applyFont="1"/>
    <xf numFmtId="3" fontId="8" fillId="0" borderId="0" xfId="0" applyNumberFormat="1" applyFont="1" applyAlignment="1">
      <alignment horizontal="right"/>
    </xf>
    <xf numFmtId="4" fontId="2" fillId="0" borderId="0" xfId="0" applyNumberFormat="1" applyFont="1" applyAlignment="1">
      <alignment horizontal="right"/>
    </xf>
    <xf numFmtId="4" fontId="2" fillId="0" borderId="0" xfId="0" applyNumberFormat="1" applyFont="1"/>
    <xf numFmtId="3" fontId="2" fillId="0" borderId="0" xfId="0" applyNumberFormat="1" applyFont="1"/>
    <xf numFmtId="10" fontId="8" fillId="0" borderId="0" xfId="0" applyNumberFormat="1" applyFont="1"/>
    <xf numFmtId="9" fontId="8" fillId="0" borderId="0" xfId="1" applyFont="1" applyAlignment="1">
      <alignment horizontal="right"/>
    </xf>
    <xf numFmtId="0" fontId="4" fillId="0" borderId="0" xfId="0" applyFont="1" applyAlignment="1">
      <alignment horizontal="right"/>
    </xf>
    <xf numFmtId="0" fontId="4" fillId="0" borderId="1" xfId="0" applyFont="1" applyBorder="1"/>
    <xf numFmtId="0" fontId="7" fillId="0" borderId="1" xfId="0" applyFont="1" applyBorder="1"/>
    <xf numFmtId="0" fontId="4" fillId="0" borderId="0" xfId="0" applyFont="1" applyAlignment="1">
      <alignment horizontal="left"/>
    </xf>
    <xf numFmtId="0" fontId="4" fillId="0" borderId="2" xfId="0" applyFont="1" applyBorder="1" applyAlignment="1">
      <alignment horizontal="left"/>
    </xf>
    <xf numFmtId="0" fontId="7" fillId="0" borderId="2" xfId="0" applyFont="1" applyBorder="1"/>
    <xf numFmtId="0" fontId="7" fillId="0" borderId="3" xfId="0" applyFont="1" applyBorder="1"/>
    <xf numFmtId="2" fontId="2" fillId="0" borderId="3" xfId="0" applyNumberFormat="1" applyFont="1" applyBorder="1"/>
    <xf numFmtId="0" fontId="4" fillId="0" borderId="0" xfId="0" applyFont="1" applyBorder="1"/>
    <xf numFmtId="0" fontId="7" fillId="0" borderId="0" xfId="0" applyFont="1" applyBorder="1"/>
    <xf numFmtId="10" fontId="8" fillId="0" borderId="0" xfId="0" applyNumberFormat="1" applyFont="1" applyBorder="1"/>
    <xf numFmtId="0" fontId="3" fillId="3" borderId="0" xfId="0" applyFont="1" applyFill="1" applyBorder="1"/>
    <xf numFmtId="0" fontId="2" fillId="3" borderId="0" xfId="0" applyFont="1" applyFill="1" applyBorder="1"/>
    <xf numFmtId="0" fontId="2" fillId="3" borderId="0" xfId="0" applyFont="1" applyFill="1"/>
    <xf numFmtId="3" fontId="8" fillId="3" borderId="0" xfId="0" applyNumberFormat="1" applyFont="1" applyFill="1" applyBorder="1"/>
    <xf numFmtId="2" fontId="2" fillId="3" borderId="0" xfId="0" applyNumberFormat="1" applyFont="1" applyFill="1" applyBorder="1"/>
    <xf numFmtId="0" fontId="0" fillId="0" borderId="0" xfId="0" applyFill="1"/>
    <xf numFmtId="0" fontId="2" fillId="0" borderId="0" xfId="0" applyFont="1" applyFill="1"/>
    <xf numFmtId="0" fontId="5" fillId="3" borderId="0" xfId="0" applyFont="1" applyFill="1" applyBorder="1"/>
    <xf numFmtId="0" fontId="2" fillId="3" borderId="1" xfId="0" applyFont="1" applyFill="1" applyBorder="1"/>
    <xf numFmtId="2" fontId="2" fillId="0" borderId="1" xfId="0" applyNumberFormat="1" applyFont="1" applyBorder="1"/>
    <xf numFmtId="0" fontId="2" fillId="3" borderId="2" xfId="0" applyFont="1" applyFill="1" applyBorder="1"/>
    <xf numFmtId="2" fontId="2" fillId="3" borderId="2" xfId="0" applyNumberFormat="1" applyFont="1" applyFill="1" applyBorder="1"/>
    <xf numFmtId="3" fontId="8" fillId="0" borderId="0" xfId="0" applyNumberFormat="1" applyFont="1" applyFill="1" applyBorder="1"/>
    <xf numFmtId="0" fontId="2" fillId="0" borderId="0" xfId="0" applyFont="1" applyFill="1" applyBorder="1"/>
    <xf numFmtId="3" fontId="2" fillId="0" borderId="1" xfId="0" applyNumberFormat="1" applyFont="1" applyBorder="1"/>
    <xf numFmtId="0" fontId="3" fillId="0" borderId="0" xfId="0" applyFont="1" applyFill="1" applyBorder="1"/>
    <xf numFmtId="165" fontId="8" fillId="0" borderId="0" xfId="0" applyNumberFormat="1" applyFont="1" applyFill="1" applyBorder="1"/>
    <xf numFmtId="4" fontId="8" fillId="0" borderId="0" xfId="0" applyNumberFormat="1" applyFont="1" applyFill="1" applyBorder="1"/>
    <xf numFmtId="0" fontId="3" fillId="0" borderId="1" xfId="0" applyFont="1" applyBorder="1" applyAlignment="1">
      <alignment horizontal="right"/>
    </xf>
    <xf numFmtId="9" fontId="8" fillId="0" borderId="0" xfId="1" applyFont="1" applyFill="1" applyBorder="1"/>
    <xf numFmtId="166" fontId="8" fillId="0" borderId="0" xfId="1" applyNumberFormat="1" applyFont="1" applyFill="1" applyBorder="1"/>
    <xf numFmtId="9" fontId="8" fillId="0" borderId="0" xfId="1" applyFont="1" applyFill="1" applyBorder="1" applyAlignment="1">
      <alignment horizontal="center"/>
    </xf>
    <xf numFmtId="0" fontId="0" fillId="0" borderId="0" xfId="0" applyNumberFormat="1"/>
    <xf numFmtId="0" fontId="0" fillId="0" borderId="0" xfId="0" pivotButton="1"/>
    <xf numFmtId="0" fontId="0" fillId="0" borderId="0" xfId="0" applyAlignment="1">
      <alignment horizontal="left"/>
    </xf>
    <xf numFmtId="0" fontId="7" fillId="0" borderId="0" xfId="0" applyFont="1" applyFill="1"/>
    <xf numFmtId="4" fontId="8" fillId="0" borderId="0" xfId="0" applyNumberFormat="1" applyFont="1" applyFill="1" applyBorder="1" applyAlignment="1">
      <alignment horizontal="center"/>
    </xf>
    <xf numFmtId="9" fontId="0" fillId="0" borderId="0" xfId="0" applyNumberFormat="1"/>
    <xf numFmtId="0" fontId="13" fillId="0" borderId="0" xfId="0" applyFont="1"/>
    <xf numFmtId="0" fontId="0" fillId="2" borderId="1" xfId="0" applyFill="1" applyBorder="1"/>
    <xf numFmtId="0" fontId="0" fillId="0" borderId="0" xfId="0" applyAlignment="1">
      <alignment horizontal="left" indent="1"/>
    </xf>
    <xf numFmtId="0" fontId="0" fillId="0" borderId="1" xfId="0" applyBorder="1"/>
    <xf numFmtId="0" fontId="0" fillId="0" borderId="0" xfId="0" applyBorder="1"/>
    <xf numFmtId="0" fontId="0" fillId="0" borderId="0" xfId="0" applyAlignment="1">
      <alignment wrapText="1"/>
    </xf>
    <xf numFmtId="0" fontId="0" fillId="0" borderId="0" xfId="0" applyAlignment="1">
      <alignment horizontal="left" vertical="top" wrapText="1"/>
    </xf>
    <xf numFmtId="0" fontId="0" fillId="0" borderId="0" xfId="0" pivotButton="1" applyAlignment="1">
      <alignment horizontal="left" vertical="top" wrapText="1"/>
    </xf>
    <xf numFmtId="0" fontId="0" fillId="0" borderId="0" xfId="0" applyFill="1" applyAlignment="1">
      <alignment wrapText="1"/>
    </xf>
    <xf numFmtId="0" fontId="14" fillId="2" borderId="1" xfId="0" applyFont="1" applyFill="1" applyBorder="1"/>
    <xf numFmtId="0" fontId="0" fillId="0" borderId="0" xfId="0" applyFont="1"/>
    <xf numFmtId="0" fontId="14" fillId="0" borderId="0" xfId="0" applyFont="1"/>
    <xf numFmtId="3" fontId="8" fillId="0" borderId="1" xfId="0" applyNumberFormat="1" applyFont="1" applyBorder="1" applyAlignment="1">
      <alignment horizontal="right"/>
    </xf>
    <xf numFmtId="3" fontId="8" fillId="0" borderId="2" xfId="0" applyNumberFormat="1" applyFont="1" applyBorder="1" applyAlignment="1">
      <alignment horizontal="right"/>
    </xf>
    <xf numFmtId="0" fontId="4" fillId="0" borderId="1" xfId="0" applyFont="1" applyBorder="1" applyAlignment="1">
      <alignment horizontal="left"/>
    </xf>
    <xf numFmtId="2" fontId="2" fillId="0" borderId="1" xfId="0" applyNumberFormat="1" applyFont="1" applyBorder="1" applyAlignment="1">
      <alignment horizontal="right"/>
    </xf>
    <xf numFmtId="4" fontId="2" fillId="0" borderId="0" xfId="0" applyNumberFormat="1" applyFont="1" applyBorder="1" applyAlignment="1">
      <alignment horizontal="right"/>
    </xf>
    <xf numFmtId="0" fontId="8" fillId="0" borderId="0" xfId="0" applyFont="1" applyFill="1" applyBorder="1"/>
    <xf numFmtId="0" fontId="0" fillId="0" borderId="0" xfId="0" applyFill="1" applyBorder="1"/>
    <xf numFmtId="0" fontId="0" fillId="5" borderId="0" xfId="0" applyFill="1"/>
    <xf numFmtId="0" fontId="0" fillId="2" borderId="5" xfId="0" applyFill="1" applyBorder="1"/>
    <xf numFmtId="0" fontId="13" fillId="0" borderId="0" xfId="0" applyFont="1" applyAlignment="1">
      <alignment horizontal="center"/>
    </xf>
    <xf numFmtId="0" fontId="0" fillId="0" borderId="8" xfId="0" applyFill="1" applyBorder="1" applyAlignment="1">
      <alignment horizontal="center" vertical="center"/>
    </xf>
    <xf numFmtId="0" fontId="5" fillId="0" borderId="0" xfId="0" applyFont="1" applyFill="1" applyBorder="1"/>
    <xf numFmtId="0" fontId="17" fillId="0" borderId="0" xfId="0" applyFont="1" applyBorder="1" applyAlignment="1">
      <alignment horizontal="center" vertical="center"/>
    </xf>
    <xf numFmtId="9" fontId="18" fillId="0" borderId="0" xfId="1" applyFont="1"/>
    <xf numFmtId="0" fontId="13" fillId="0" borderId="0" xfId="0" applyFont="1" applyFill="1"/>
    <xf numFmtId="0" fontId="14" fillId="0" borderId="0" xfId="0" applyFont="1" applyFill="1" applyBorder="1"/>
    <xf numFmtId="0" fontId="15" fillId="0" borderId="0" xfId="0" applyFont="1" applyFill="1"/>
    <xf numFmtId="0" fontId="15" fillId="0" borderId="0" xfId="0" applyFont="1"/>
    <xf numFmtId="0" fontId="15" fillId="0" borderId="0" xfId="0" applyFont="1" applyFill="1" applyBorder="1"/>
    <xf numFmtId="0" fontId="16" fillId="0" borderId="0" xfId="0" applyFont="1"/>
    <xf numFmtId="0" fontId="3" fillId="0" borderId="1" xfId="0" applyFont="1" applyBorder="1" applyAlignment="1">
      <alignment horizontal="left"/>
    </xf>
    <xf numFmtId="0" fontId="13" fillId="0" borderId="1" xfId="0" applyFont="1" applyBorder="1"/>
    <xf numFmtId="0" fontId="13" fillId="2" borderId="1" xfId="0" applyFont="1" applyFill="1" applyBorder="1" applyAlignment="1">
      <alignment horizontal="center"/>
    </xf>
    <xf numFmtId="2" fontId="0" fillId="0" borderId="0" xfId="0" applyNumberFormat="1" applyFont="1"/>
    <xf numFmtId="0" fontId="0" fillId="0" borderId="0" xfId="0" applyFont="1" applyFill="1" applyAlignment="1">
      <alignment horizontal="center"/>
    </xf>
    <xf numFmtId="0" fontId="0" fillId="5" borderId="0" xfId="0" applyFill="1" applyAlignment="1">
      <alignment wrapText="1"/>
    </xf>
    <xf numFmtId="0" fontId="0" fillId="0" borderId="0" xfId="0" applyFill="1" applyBorder="1" applyAlignment="1">
      <alignment horizontal="center" vertical="center" wrapText="1"/>
    </xf>
    <xf numFmtId="9" fontId="19" fillId="0" borderId="0" xfId="1" applyFont="1"/>
    <xf numFmtId="0" fontId="20" fillId="0" borderId="0" xfId="0" applyFont="1"/>
    <xf numFmtId="0" fontId="21" fillId="0" borderId="0" xfId="0" applyFont="1"/>
    <xf numFmtId="0" fontId="24" fillId="0" borderId="0" xfId="0" applyFont="1"/>
    <xf numFmtId="0" fontId="3" fillId="0" borderId="0" xfId="0" applyFont="1" applyFill="1"/>
    <xf numFmtId="0" fontId="25" fillId="0" borderId="0" xfId="0" applyFont="1"/>
    <xf numFmtId="0" fontId="13" fillId="0" borderId="0" xfId="0" applyFont="1" applyAlignment="1">
      <alignment horizontal="center" wrapText="1"/>
    </xf>
    <xf numFmtId="0" fontId="22" fillId="0" borderId="0" xfId="0" applyFont="1" applyFill="1" applyAlignment="1">
      <alignment wrapText="1"/>
    </xf>
    <xf numFmtId="0" fontId="23" fillId="0" borderId="0" xfId="0" applyFont="1" applyFill="1" applyBorder="1" applyAlignment="1">
      <alignment horizontal="center" vertical="center" wrapText="1"/>
    </xf>
    <xf numFmtId="0" fontId="16" fillId="0" borderId="0" xfId="0" applyFont="1" applyFill="1" applyBorder="1"/>
    <xf numFmtId="0" fontId="26" fillId="0" borderId="0" xfId="0" applyFont="1" applyAlignment="1">
      <alignment horizontal="right" indent="1"/>
    </xf>
    <xf numFmtId="0" fontId="0" fillId="0" borderId="3" xfId="0" applyFill="1" applyBorder="1"/>
    <xf numFmtId="9" fontId="0" fillId="0" borderId="3" xfId="0" applyNumberFormat="1" applyBorder="1"/>
    <xf numFmtId="9" fontId="0" fillId="0" borderId="0" xfId="0" applyNumberFormat="1" applyBorder="1"/>
    <xf numFmtId="9" fontId="0" fillId="0" borderId="1" xfId="0" applyNumberFormat="1" applyBorder="1"/>
    <xf numFmtId="0" fontId="13" fillId="0" borderId="0" xfId="0" applyFont="1" applyBorder="1"/>
    <xf numFmtId="0" fontId="0" fillId="0" borderId="0" xfId="0" applyFont="1" applyFill="1"/>
    <xf numFmtId="9" fontId="19" fillId="0" borderId="0" xfId="1" applyFont="1" applyAlignment="1">
      <alignment horizontal="left"/>
    </xf>
    <xf numFmtId="0" fontId="28" fillId="0" borderId="0" xfId="0" applyFont="1"/>
    <xf numFmtId="0" fontId="19" fillId="0" borderId="0" xfId="0" applyFont="1"/>
    <xf numFmtId="0" fontId="19" fillId="0" borderId="0" xfId="0" applyFont="1" applyFill="1" applyAlignment="1">
      <alignment horizontal="right" vertical="center"/>
    </xf>
    <xf numFmtId="9" fontId="21" fillId="0" borderId="0" xfId="1" applyFont="1"/>
    <xf numFmtId="0" fontId="4" fillId="0" borderId="0" xfId="0" applyFont="1" applyFill="1"/>
    <xf numFmtId="0" fontId="0" fillId="0" borderId="1" xfId="0" applyFill="1" applyBorder="1"/>
    <xf numFmtId="0" fontId="13" fillId="2" borderId="1" xfId="0" applyFont="1" applyFill="1" applyBorder="1" applyAlignment="1">
      <alignment horizontal="left"/>
    </xf>
    <xf numFmtId="0" fontId="0" fillId="2" borderId="0" xfId="0" applyFill="1"/>
    <xf numFmtId="0" fontId="27" fillId="4" borderId="9" xfId="0" applyFont="1" applyFill="1" applyBorder="1" applyAlignment="1">
      <alignment horizontal="center" vertical="center"/>
    </xf>
    <xf numFmtId="0" fontId="29" fillId="0" borderId="0" xfId="0" applyFont="1" applyBorder="1" applyAlignment="1">
      <alignment horizontal="center" vertical="center" wrapText="1"/>
    </xf>
    <xf numFmtId="0" fontId="13" fillId="0" borderId="0" xfId="0" applyFont="1" applyFill="1" applyBorder="1" applyAlignment="1">
      <alignment horizontal="center"/>
    </xf>
    <xf numFmtId="0" fontId="27" fillId="2" borderId="7" xfId="0" applyFont="1" applyFill="1" applyBorder="1" applyAlignment="1">
      <alignment horizontal="center" vertical="center"/>
    </xf>
    <xf numFmtId="0" fontId="27" fillId="2" borderId="7" xfId="0" applyFont="1" applyFill="1" applyBorder="1" applyAlignment="1">
      <alignment horizontal="center" vertical="center" wrapText="1"/>
    </xf>
    <xf numFmtId="0" fontId="30" fillId="0" borderId="0" xfId="0" applyFont="1" applyAlignment="1">
      <alignment horizontal="center" vertical="center" wrapText="1"/>
    </xf>
    <xf numFmtId="0" fontId="11" fillId="0" borderId="0" xfId="0" applyFont="1"/>
    <xf numFmtId="0" fontId="1" fillId="0" borderId="0" xfId="0" applyFont="1" applyFill="1"/>
    <xf numFmtId="0" fontId="0" fillId="0" borderId="2" xfId="0" applyFont="1" applyBorder="1"/>
    <xf numFmtId="0" fontId="0" fillId="0" borderId="2" xfId="0" applyFont="1" applyFill="1" applyBorder="1" applyAlignment="1">
      <alignment horizontal="center"/>
    </xf>
    <xf numFmtId="0" fontId="0" fillId="0" borderId="0" xfId="0" applyFont="1" applyAlignment="1"/>
    <xf numFmtId="0" fontId="0" fillId="6" borderId="0" xfId="0" applyFill="1"/>
    <xf numFmtId="0" fontId="31" fillId="5" borderId="0" xfId="0" applyFont="1" applyFill="1"/>
    <xf numFmtId="0" fontId="3" fillId="0" borderId="0" xfId="0" applyFont="1" applyFill="1" applyBorder="1" applyAlignment="1">
      <alignment horizontal="center"/>
    </xf>
    <xf numFmtId="0" fontId="32" fillId="0" borderId="0" xfId="0" applyFont="1" applyAlignment="1">
      <alignment horizontal="center" vertical="center" wrapText="1"/>
    </xf>
    <xf numFmtId="0" fontId="33" fillId="0" borderId="0" xfId="0" applyFont="1" applyAlignment="1">
      <alignment horizontal="center"/>
    </xf>
    <xf numFmtId="0" fontId="27" fillId="4" borderId="10" xfId="0" applyFont="1" applyFill="1" applyBorder="1" applyAlignment="1">
      <alignment horizontal="center" vertical="center"/>
    </xf>
    <xf numFmtId="0" fontId="27" fillId="0" borderId="0" xfId="0" applyFont="1" applyFill="1" applyBorder="1" applyAlignment="1">
      <alignment horizontal="center" vertical="center"/>
    </xf>
    <xf numFmtId="0" fontId="29" fillId="0" borderId="0" xfId="0" applyFont="1" applyFill="1" applyBorder="1" applyAlignment="1">
      <alignment horizontal="center" vertical="center" wrapText="1"/>
    </xf>
    <xf numFmtId="0" fontId="0" fillId="7" borderId="0" xfId="0" applyFill="1"/>
    <xf numFmtId="0" fontId="29" fillId="7" borderId="0" xfId="0" applyFont="1" applyFill="1" applyBorder="1" applyAlignment="1">
      <alignment horizontal="center" vertical="center" wrapText="1"/>
    </xf>
    <xf numFmtId="0" fontId="27" fillId="7" borderId="0" xfId="0" applyFont="1" applyFill="1" applyBorder="1" applyAlignment="1">
      <alignment horizontal="center" vertical="center"/>
    </xf>
    <xf numFmtId="0" fontId="0" fillId="7" borderId="0" xfId="0" applyFill="1" applyAlignment="1">
      <alignment wrapText="1"/>
    </xf>
    <xf numFmtId="0" fontId="0" fillId="7" borderId="0" xfId="0" applyFill="1" applyBorder="1" applyAlignment="1">
      <alignment horizontal="center" vertical="center" wrapText="1"/>
    </xf>
    <xf numFmtId="0" fontId="29" fillId="0" borderId="0" xfId="0" applyFont="1" applyBorder="1" applyAlignment="1">
      <alignment horizontal="center" vertical="top" wrapText="1"/>
    </xf>
    <xf numFmtId="0" fontId="35" fillId="0" borderId="0" xfId="0" applyFont="1" applyAlignment="1">
      <alignment wrapText="1"/>
    </xf>
    <xf numFmtId="9" fontId="27" fillId="0" borderId="0" xfId="1" applyFont="1" applyAlignment="1">
      <alignment horizontal="center" vertical="center"/>
    </xf>
    <xf numFmtId="9" fontId="27" fillId="0" borderId="0" xfId="0" applyNumberFormat="1" applyFont="1" applyAlignment="1">
      <alignment horizontal="center" vertical="center"/>
    </xf>
    <xf numFmtId="0" fontId="26" fillId="0" borderId="0" xfId="0" applyFont="1" applyFill="1" applyBorder="1" applyAlignment="1">
      <alignment horizontal="right" indent="1"/>
    </xf>
    <xf numFmtId="0" fontId="0" fillId="2" borderId="1" xfId="0" applyFill="1" applyBorder="1" applyAlignment="1">
      <alignment wrapText="1"/>
    </xf>
    <xf numFmtId="0" fontId="0" fillId="2" borderId="6" xfId="0" applyFill="1" applyBorder="1" applyAlignment="1">
      <alignment wrapText="1"/>
    </xf>
    <xf numFmtId="0" fontId="0" fillId="2" borderId="4" xfId="0" applyFill="1" applyBorder="1" applyAlignment="1">
      <alignment wrapText="1"/>
    </xf>
    <xf numFmtId="0" fontId="34" fillId="0" borderId="0" xfId="0" applyFont="1"/>
    <xf numFmtId="0" fontId="27" fillId="0" borderId="0" xfId="0" applyFont="1" applyFill="1" applyBorder="1" applyAlignment="1">
      <alignment horizontal="center" vertical="center" wrapText="1"/>
    </xf>
    <xf numFmtId="0" fontId="36" fillId="8" borderId="0" xfId="0" applyFont="1" applyFill="1"/>
    <xf numFmtId="0" fontId="0" fillId="3" borderId="0" xfId="0" applyFill="1"/>
    <xf numFmtId="167" fontId="0" fillId="3" borderId="0" xfId="0" applyNumberFormat="1" applyFill="1" applyAlignment="1">
      <alignment horizontal="left"/>
    </xf>
    <xf numFmtId="0" fontId="15" fillId="3" borderId="11" xfId="0" applyFont="1" applyFill="1" applyBorder="1"/>
    <xf numFmtId="0" fontId="0" fillId="3" borderId="11" xfId="0" applyFill="1" applyBorder="1"/>
    <xf numFmtId="0" fontId="3" fillId="0" borderId="0" xfId="0" applyFont="1" applyBorder="1"/>
    <xf numFmtId="0" fontId="2" fillId="0" borderId="0" xfId="0" applyFont="1" applyBorder="1"/>
    <xf numFmtId="0" fontId="4" fillId="2" borderId="0" xfId="0" applyFont="1" applyFill="1" applyAlignment="1">
      <alignment horizontal="right"/>
    </xf>
    <xf numFmtId="0" fontId="1" fillId="5" borderId="0" xfId="0" applyFont="1" applyFill="1"/>
    <xf numFmtId="0" fontId="4" fillId="2" borderId="0" xfId="0" applyFont="1" applyFill="1"/>
    <xf numFmtId="168" fontId="8" fillId="0" borderId="0" xfId="2" applyNumberFormat="1" applyFont="1"/>
    <xf numFmtId="165" fontId="8" fillId="0" borderId="0" xfId="0" applyNumberFormat="1" applyFont="1" applyAlignment="1">
      <alignment horizontal="right"/>
    </xf>
    <xf numFmtId="165" fontId="2" fillId="3" borderId="0" xfId="0" applyNumberFormat="1" applyFont="1" applyFill="1" applyBorder="1"/>
    <xf numFmtId="4" fontId="37" fillId="0" borderId="0" xfId="0" applyNumberFormat="1" applyFont="1" applyBorder="1" applyAlignment="1">
      <alignment horizontal="right"/>
    </xf>
    <xf numFmtId="2" fontId="37" fillId="0" borderId="1" xfId="0" applyNumberFormat="1" applyFont="1" applyBorder="1" applyAlignment="1">
      <alignment horizontal="right"/>
    </xf>
    <xf numFmtId="0" fontId="0" fillId="3" borderId="0" xfId="0" applyFill="1" applyAlignment="1">
      <alignment horizontal="left" vertical="center" wrapText="1"/>
    </xf>
  </cellXfs>
  <cellStyles count="3">
    <cellStyle name="Comma" xfId="2" builtinId="3"/>
    <cellStyle name="Normal" xfId="0" builtinId="0"/>
    <cellStyle name="Percent" xfId="1" builtinId="5"/>
  </cellStyles>
  <dxfs count="9">
    <dxf>
      <alignment wrapText="1"/>
    </dxf>
    <dxf>
      <alignment wrapText="1"/>
    </dxf>
    <dxf>
      <alignment vertical="top"/>
    </dxf>
    <dxf>
      <alignment vertical="top"/>
    </dxf>
    <dxf>
      <alignment horizontal="left"/>
    </dxf>
    <dxf>
      <alignment horizontal="left"/>
    </dxf>
    <dxf>
      <border>
        <top style="dashDotDot">
          <color auto="1"/>
        </top>
        <bottom style="dashDotDot">
          <color auto="1"/>
        </bottom>
      </border>
    </dxf>
    <dxf>
      <border>
        <left style="dashDot">
          <color rgb="FFC00000"/>
        </left>
        <right style="dashDot">
          <color rgb="FFC00000"/>
        </right>
        <top style="dashDot">
          <color rgb="FFC00000"/>
        </top>
        <bottom style="dashDot">
          <color rgb="FFC00000"/>
        </bottom>
      </border>
    </dxf>
    <dxf>
      <border diagonalUp="1">
        <left style="thick">
          <color auto="1"/>
        </left>
        <right style="thick">
          <color auto="1"/>
        </right>
        <top style="thick">
          <color auto="1"/>
        </top>
        <bottom style="thick">
          <color auto="1"/>
        </bottom>
        <diagonal style="thick">
          <color auto="1"/>
        </diagonal>
      </border>
    </dxf>
  </dxfs>
  <tableStyles count="6" defaultTableStyle="TableStyleMedium2" defaultPivotStyle="PivotStyleLight16">
    <tableStyle name="Slicer Style 1" pivot="0" table="0" count="1" xr9:uid="{00000000-0011-0000-FFFF-FFFF00000000}">
      <tableStyleElement type="wholeTable" dxfId="8"/>
    </tableStyle>
    <tableStyle name="Slicer Style 2" pivot="0" table="0" count="2" xr9:uid="{00000000-0011-0000-FFFF-FFFF01000000}"/>
    <tableStyle name="Slicer Style 3" pivot="0" table="0" count="2" xr9:uid="{00000000-0011-0000-FFFF-FFFF02000000}"/>
    <tableStyle name="Slicer Style 4" pivot="0" table="0" count="2" xr9:uid="{00000000-0011-0000-FFFF-FFFF03000000}"/>
    <tableStyle name="Slicer Style 5" pivot="0" table="0" count="1" xr9:uid="{00000000-0011-0000-FFFF-FFFF04000000}">
      <tableStyleElement type="wholeTable" dxfId="7"/>
    </tableStyle>
    <tableStyle name="Slicer Style 6" pivot="0" table="0" count="1" xr9:uid="{00000000-0011-0000-FFFF-FFFF05000000}">
      <tableStyleElement type="headerRow" dxfId="6"/>
    </tableStyle>
  </tableStyles>
  <colors>
    <mruColors>
      <color rgb="FF0000FF"/>
      <color rgb="FFFF7C80"/>
      <color rgb="FFFFE5E5"/>
      <color rgb="FF920000"/>
      <color rgb="FFFFABAB"/>
      <color rgb="FFFFFCF3"/>
    </mruColors>
  </colors>
  <extLst>
    <ext xmlns:x14="http://schemas.microsoft.com/office/spreadsheetml/2009/9/main" uri="{46F421CA-312F-682f-3DD2-61675219B42D}">
      <x14:dxfs count="6">
        <dxf>
          <fill>
            <patternFill>
              <bgColor theme="1" tint="0.499984740745262"/>
            </patternFill>
          </fill>
        </dxf>
        <dxf>
          <fill>
            <patternFill>
              <bgColor theme="1" tint="0.49998474074526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x14:dxfs>
    </ext>
    <ext xmlns:x14="http://schemas.microsoft.com/office/spreadsheetml/2009/9/main" uri="{EB79DEF2-80B8-43e5-95BD-54CBDDF9020C}">
      <x14:slicerStyles defaultSlicerStyle="SlicerStyleLight1">
        <x14:slicerStyle name="Slicer Style 1"/>
        <x14:slicerStyle name="Slicer Style 2">
          <x14:slicerStyleElements>
            <x14:slicerStyleElement type="hoveredUnselectedItemWithData" dxfId="5"/>
            <x14:slicerStyleElement type="hoveredUnselectedItemWithNoData" dxfId="4"/>
          </x14:slicerStyleElements>
        </x14:slicerStyle>
        <x14:slicerStyle name="Slicer Style 3">
          <x14:slicerStyleElements>
            <x14:slicerStyleElement type="hoveredUnselectedItemWithData" dxfId="3"/>
            <x14:slicerStyleElement type="hoveredSelectedItemWithNoData" dxfId="2"/>
          </x14:slicerStyleElements>
        </x14:slicerStyle>
        <x14:slicerStyle name="Slicer Style 4">
          <x14:slicerStyleElements>
            <x14:slicerStyleElement type="unselectedItemWithData" dxfId="1"/>
            <x14:slicerStyleElement type="unselectedItemWithNoData" dxfId="0"/>
          </x14:slicerStyleElements>
        </x14:slicerStyle>
        <x14:slicerStyle name="Slicer Style 5"/>
        <x14:slicerStyle name="Slicer Style 6"/>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microsoft.com/office/2007/relationships/slicerCache" Target="slicerCaches/slicerCache1.xml"/><Relationship Id="rId18" Type="http://schemas.microsoft.com/office/2007/relationships/slicerCache" Target="slicerCaches/slicerCache6.xml"/><Relationship Id="rId26" Type="http://schemas.openxmlformats.org/officeDocument/2006/relationships/theme" Target="theme/theme1.xml"/><Relationship Id="rId3" Type="http://schemas.openxmlformats.org/officeDocument/2006/relationships/worksheet" Target="worksheets/sheet3.xml"/><Relationship Id="rId21" Type="http://schemas.microsoft.com/office/2007/relationships/slicerCache" Target="slicerCaches/slicerCache9.xml"/><Relationship Id="rId7" Type="http://schemas.openxmlformats.org/officeDocument/2006/relationships/pivotCacheDefinition" Target="pivotCache/pivotCacheDefinition1.xml"/><Relationship Id="rId12" Type="http://schemas.openxmlformats.org/officeDocument/2006/relationships/pivotCacheDefinition" Target="pivotCache/pivotCacheDefinition6.xml"/><Relationship Id="rId17" Type="http://schemas.microsoft.com/office/2007/relationships/slicerCache" Target="slicerCaches/slicerCache5.xml"/><Relationship Id="rId25" Type="http://schemas.microsoft.com/office/2007/relationships/slicerCache" Target="slicerCaches/slicerCache13.xml"/><Relationship Id="rId2" Type="http://schemas.openxmlformats.org/officeDocument/2006/relationships/worksheet" Target="worksheets/sheet2.xml"/><Relationship Id="rId16" Type="http://schemas.microsoft.com/office/2007/relationships/slicerCache" Target="slicerCaches/slicerCache4.xml"/><Relationship Id="rId20" Type="http://schemas.microsoft.com/office/2007/relationships/slicerCache" Target="slicerCaches/slicerCache8.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5.xml"/><Relationship Id="rId24" Type="http://schemas.microsoft.com/office/2007/relationships/slicerCache" Target="slicerCaches/slicerCache12.xml"/><Relationship Id="rId32" Type="http://schemas.openxmlformats.org/officeDocument/2006/relationships/customXml" Target="../customXml/item3.xml"/><Relationship Id="rId5" Type="http://schemas.openxmlformats.org/officeDocument/2006/relationships/worksheet" Target="worksheets/sheet5.xml"/><Relationship Id="rId15" Type="http://schemas.microsoft.com/office/2007/relationships/slicerCache" Target="slicerCaches/slicerCache3.xml"/><Relationship Id="rId23" Type="http://schemas.microsoft.com/office/2007/relationships/slicerCache" Target="slicerCaches/slicerCache11.xml"/><Relationship Id="rId28" Type="http://schemas.openxmlformats.org/officeDocument/2006/relationships/sharedStrings" Target="sharedStrings.xml"/><Relationship Id="rId10" Type="http://schemas.openxmlformats.org/officeDocument/2006/relationships/pivotCacheDefinition" Target="pivotCache/pivotCacheDefinition4.xml"/><Relationship Id="rId19" Type="http://schemas.microsoft.com/office/2007/relationships/slicerCache" Target="slicerCaches/slicerCache7.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microsoft.com/office/2007/relationships/slicerCache" Target="slicerCaches/slicerCache2.xml"/><Relationship Id="rId22" Type="http://schemas.microsoft.com/office/2007/relationships/slicerCache" Target="slicerCaches/slicerCache10.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SG"/>
              <a:t>Terminal</a:t>
            </a:r>
            <a:r>
              <a:rPr lang="en-SG" baseline="0"/>
              <a:t> Capacity</a:t>
            </a:r>
            <a:endParaRPr lang="en-SG"/>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spPr>
            <a:noFill/>
            <a:ln>
              <a:noFill/>
            </a:ln>
            <a:effectLst/>
          </c:spPr>
          <c:invertIfNegative val="0"/>
          <c:cat>
            <c:strRef>
              <c:f>'Dashboard (INPUTS-OUTPUTS)'!$P$5</c:f>
              <c:strCache>
                <c:ptCount val="1"/>
                <c:pt idx="0">
                  <c:v>Size of Demand Center</c:v>
                </c:pt>
              </c:strCache>
            </c:strRef>
          </c:cat>
          <c:val>
            <c:numRef>
              <c:f>'Dashboard (INPUTS-OUTPUTS)'!$P$6</c:f>
              <c:numCache>
                <c:formatCode>General</c:formatCode>
                <c:ptCount val="1"/>
                <c:pt idx="0">
                  <c:v>0.11</c:v>
                </c:pt>
              </c:numCache>
            </c:numRef>
          </c:val>
          <c:extLst>
            <c:ext xmlns:c16="http://schemas.microsoft.com/office/drawing/2014/chart" uri="{C3380CC4-5D6E-409C-BE32-E72D297353CC}">
              <c16:uniqueId val="{00000000-AA22-46B7-837D-C640E52626C4}"/>
            </c:ext>
          </c:extLst>
        </c:ser>
        <c:ser>
          <c:idx val="1"/>
          <c:order val="1"/>
          <c:spPr>
            <a:solidFill>
              <a:srgbClr val="920000"/>
            </a:solidFill>
            <a:ln>
              <a:noFill/>
            </a:ln>
            <a:effectLst/>
          </c:spPr>
          <c:invertIfNegative val="0"/>
          <c:cat>
            <c:strRef>
              <c:f>'Dashboard (INPUTS-OUTPUTS)'!$P$5</c:f>
              <c:strCache>
                <c:ptCount val="1"/>
                <c:pt idx="0">
                  <c:v>Size of Demand Center</c:v>
                </c:pt>
              </c:strCache>
            </c:strRef>
          </c:cat>
          <c:val>
            <c:numRef>
              <c:f>'Dashboard (INPUTS-OUTPUTS)'!$P$7</c:f>
              <c:numCache>
                <c:formatCode>0.00</c:formatCode>
                <c:ptCount val="1"/>
                <c:pt idx="0">
                  <c:v>1</c:v>
                </c:pt>
              </c:numCache>
            </c:numRef>
          </c:val>
          <c:extLst>
            <c:ext xmlns:c16="http://schemas.microsoft.com/office/drawing/2014/chart" uri="{C3380CC4-5D6E-409C-BE32-E72D297353CC}">
              <c16:uniqueId val="{00000001-AA22-46B7-837D-C640E52626C4}"/>
            </c:ext>
          </c:extLst>
        </c:ser>
        <c:dLbls>
          <c:showLegendKey val="0"/>
          <c:showVal val="0"/>
          <c:showCatName val="0"/>
          <c:showSerName val="0"/>
          <c:showPercent val="0"/>
          <c:showBubbleSize val="0"/>
        </c:dLbls>
        <c:gapWidth val="150"/>
        <c:overlap val="100"/>
        <c:axId val="204440552"/>
        <c:axId val="204440944"/>
      </c:barChart>
      <c:catAx>
        <c:axId val="20444055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04440944"/>
        <c:crosses val="autoZero"/>
        <c:auto val="1"/>
        <c:lblAlgn val="ctr"/>
        <c:lblOffset val="100"/>
        <c:noMultiLvlLbl val="0"/>
      </c:catAx>
      <c:valAx>
        <c:axId val="2044409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SG"/>
                  <a:t>MTPA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04440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142876</xdr:colOff>
      <xdr:row>1</xdr:row>
      <xdr:rowOff>161925</xdr:rowOff>
    </xdr:from>
    <xdr:to>
      <xdr:col>7</xdr:col>
      <xdr:colOff>949326</xdr:colOff>
      <xdr:row>3</xdr:row>
      <xdr:rowOff>154435</xdr:rowOff>
    </xdr:to>
    <xdr:pic>
      <xdr:nvPicPr>
        <xdr:cNvPr id="2" name="Picture 1" descr="http://galwaygroup.com/wp-content/uploads/2014/09/logo1.png">
          <a:extLst>
            <a:ext uri="{FF2B5EF4-FFF2-40B4-BE49-F238E27FC236}">
              <a16:creationId xmlns:a16="http://schemas.microsoft.com/office/drawing/2014/main" id="{6474ACD0-5B9E-4CE8-940C-23ADFFC567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2926" y="346075"/>
          <a:ext cx="2184400" cy="360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92636</xdr:colOff>
      <xdr:row>6</xdr:row>
      <xdr:rowOff>179294</xdr:rowOff>
    </xdr:from>
    <xdr:to>
      <xdr:col>4</xdr:col>
      <xdr:colOff>529192</xdr:colOff>
      <xdr:row>8</xdr:row>
      <xdr:rowOff>131666</xdr:rowOff>
    </xdr:to>
    <xdr:sp macro="" textlink="">
      <xdr:nvSpPr>
        <xdr:cNvPr id="40" name="Rectangle">
          <a:extLst>
            <a:ext uri="{FF2B5EF4-FFF2-40B4-BE49-F238E27FC236}">
              <a16:creationId xmlns:a16="http://schemas.microsoft.com/office/drawing/2014/main" id="{21B57A4E-2831-4444-AA4A-F7435063EE6B}"/>
            </a:ext>
          </a:extLst>
        </xdr:cNvPr>
        <xdr:cNvSpPr/>
      </xdr:nvSpPr>
      <xdr:spPr>
        <a:xfrm>
          <a:off x="1718236" y="1379444"/>
          <a:ext cx="1154106" cy="320672"/>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tx1">
            <a:lumMod val="50000"/>
            <a:lumOff val="50000"/>
          </a:schemeClr>
        </a:solidFill>
        <a:ln w="7600" cap="flat">
          <a:noFill/>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rgbClr val="FFFFFF"/>
              </a:solidFill>
              <a:latin typeface="Arial"/>
            </a:rPr>
            <a:t>Country Parameters</a:t>
          </a:r>
          <a:endParaRPr sz="760">
            <a:solidFill>
              <a:srgbClr val="FFFFFF"/>
            </a:solidFill>
            <a:latin typeface="Arial"/>
          </a:endParaRPr>
        </a:p>
      </xdr:txBody>
    </xdr:sp>
    <xdr:clientData/>
  </xdr:twoCellAnchor>
  <xdr:twoCellAnchor>
    <xdr:from>
      <xdr:col>4</xdr:col>
      <xdr:colOff>529192</xdr:colOff>
      <xdr:row>5</xdr:row>
      <xdr:rowOff>77973</xdr:rowOff>
    </xdr:from>
    <xdr:to>
      <xdr:col>5</xdr:col>
      <xdr:colOff>321235</xdr:colOff>
      <xdr:row>7</xdr:row>
      <xdr:rowOff>155480</xdr:rowOff>
    </xdr:to>
    <xdr:cxnSp macro="">
      <xdr:nvCxnSpPr>
        <xdr:cNvPr id="43" name="Connector: Elbow 42">
          <a:extLst>
            <a:ext uri="{FF2B5EF4-FFF2-40B4-BE49-F238E27FC236}">
              <a16:creationId xmlns:a16="http://schemas.microsoft.com/office/drawing/2014/main" id="{A29EF2F5-861F-43F5-9A2F-7FB10E84C9E8}"/>
            </a:ext>
          </a:extLst>
        </xdr:cNvPr>
        <xdr:cNvCxnSpPr>
          <a:stCxn id="40" idx="2"/>
          <a:endCxn id="44" idx="3"/>
        </xdr:cNvCxnSpPr>
      </xdr:nvCxnSpPr>
      <xdr:spPr>
        <a:xfrm flipV="1">
          <a:off x="2872342" y="1093973"/>
          <a:ext cx="509593" cy="445807"/>
        </a:xfrm>
        <a:prstGeom prst="bentConnector3">
          <a:avLst>
            <a:gd name="adj1" fmla="val 5116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321235</xdr:colOff>
      <xdr:row>4</xdr:row>
      <xdr:rowOff>149411</xdr:rowOff>
    </xdr:from>
    <xdr:to>
      <xdr:col>7</xdr:col>
      <xdr:colOff>40615</xdr:colOff>
      <xdr:row>6</xdr:row>
      <xdr:rowOff>101784</xdr:rowOff>
    </xdr:to>
    <xdr:sp macro="" textlink="">
      <xdr:nvSpPr>
        <xdr:cNvPr id="44" name="Rectangle">
          <a:extLst>
            <a:ext uri="{FF2B5EF4-FFF2-40B4-BE49-F238E27FC236}">
              <a16:creationId xmlns:a16="http://schemas.microsoft.com/office/drawing/2014/main" id="{0927A283-7C4D-40F2-B7B9-DC5A1F954D1D}"/>
            </a:ext>
          </a:extLst>
        </xdr:cNvPr>
        <xdr:cNvSpPr/>
      </xdr:nvSpPr>
      <xdr:spPr>
        <a:xfrm>
          <a:off x="3384176" y="336176"/>
          <a:ext cx="1153733" cy="325902"/>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Credit Rating</a:t>
          </a:r>
          <a:endParaRPr sz="760">
            <a:solidFill>
              <a:sysClr val="windowText" lastClr="000000"/>
            </a:solidFill>
            <a:latin typeface="Arial"/>
          </a:endParaRPr>
        </a:p>
      </xdr:txBody>
    </xdr:sp>
    <xdr:clientData/>
  </xdr:twoCellAnchor>
  <xdr:twoCellAnchor>
    <xdr:from>
      <xdr:col>5</xdr:col>
      <xdr:colOff>316753</xdr:colOff>
      <xdr:row>7</xdr:row>
      <xdr:rowOff>10458</xdr:rowOff>
    </xdr:from>
    <xdr:to>
      <xdr:col>7</xdr:col>
      <xdr:colOff>36133</xdr:colOff>
      <xdr:row>8</xdr:row>
      <xdr:rowOff>149595</xdr:rowOff>
    </xdr:to>
    <xdr:sp macro="" textlink="">
      <xdr:nvSpPr>
        <xdr:cNvPr id="45" name="Rectangle">
          <a:extLst>
            <a:ext uri="{FF2B5EF4-FFF2-40B4-BE49-F238E27FC236}">
              <a16:creationId xmlns:a16="http://schemas.microsoft.com/office/drawing/2014/main" id="{A3AF1F04-25C6-4BF1-842C-D914994A78BA}"/>
            </a:ext>
          </a:extLst>
        </xdr:cNvPr>
        <xdr:cNvSpPr/>
      </xdr:nvSpPr>
      <xdr:spPr>
        <a:xfrm>
          <a:off x="3379694" y="757517"/>
          <a:ext cx="1153733" cy="325902"/>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Availability of Project Funding</a:t>
          </a:r>
          <a:endParaRPr sz="760">
            <a:solidFill>
              <a:sysClr val="windowText" lastClr="000000"/>
            </a:solidFill>
            <a:latin typeface="Arial"/>
          </a:endParaRPr>
        </a:p>
      </xdr:txBody>
    </xdr:sp>
    <xdr:clientData/>
  </xdr:twoCellAnchor>
  <xdr:twoCellAnchor>
    <xdr:from>
      <xdr:col>5</xdr:col>
      <xdr:colOff>325438</xdr:colOff>
      <xdr:row>9</xdr:row>
      <xdr:rowOff>79375</xdr:rowOff>
    </xdr:from>
    <xdr:to>
      <xdr:col>7</xdr:col>
      <xdr:colOff>44818</xdr:colOff>
      <xdr:row>11</xdr:row>
      <xdr:rowOff>35950</xdr:rowOff>
    </xdr:to>
    <xdr:sp macro="" textlink="">
      <xdr:nvSpPr>
        <xdr:cNvPr id="47" name="Rectangle">
          <a:extLst>
            <a:ext uri="{FF2B5EF4-FFF2-40B4-BE49-F238E27FC236}">
              <a16:creationId xmlns:a16="http://schemas.microsoft.com/office/drawing/2014/main" id="{914596E7-2D33-43C6-9E1F-FD854E3DA2F3}"/>
            </a:ext>
          </a:extLst>
        </xdr:cNvPr>
        <xdr:cNvSpPr/>
      </xdr:nvSpPr>
      <xdr:spPr>
        <a:xfrm>
          <a:off x="3373438" y="1174750"/>
          <a:ext cx="1148130" cy="321700"/>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Affordability of Gas (Wholesale Prices)</a:t>
          </a:r>
          <a:endParaRPr sz="760">
            <a:solidFill>
              <a:sysClr val="windowText" lastClr="000000"/>
            </a:solidFill>
            <a:latin typeface="Arial"/>
          </a:endParaRPr>
        </a:p>
      </xdr:txBody>
    </xdr:sp>
    <xdr:clientData/>
  </xdr:twoCellAnchor>
  <xdr:twoCellAnchor>
    <xdr:from>
      <xdr:col>4</xdr:col>
      <xdr:colOff>529192</xdr:colOff>
      <xdr:row>7</xdr:row>
      <xdr:rowOff>155480</xdr:rowOff>
    </xdr:from>
    <xdr:to>
      <xdr:col>5</xdr:col>
      <xdr:colOff>325438</xdr:colOff>
      <xdr:row>10</xdr:row>
      <xdr:rowOff>57663</xdr:rowOff>
    </xdr:to>
    <xdr:cxnSp macro="">
      <xdr:nvCxnSpPr>
        <xdr:cNvPr id="52" name="Connector: Elbow 51">
          <a:extLst>
            <a:ext uri="{FF2B5EF4-FFF2-40B4-BE49-F238E27FC236}">
              <a16:creationId xmlns:a16="http://schemas.microsoft.com/office/drawing/2014/main" id="{51D37F1E-C73B-4FF6-8CC0-228A612E28D3}"/>
            </a:ext>
          </a:extLst>
        </xdr:cNvPr>
        <xdr:cNvCxnSpPr>
          <a:stCxn id="40" idx="2"/>
          <a:endCxn id="47" idx="3"/>
        </xdr:cNvCxnSpPr>
      </xdr:nvCxnSpPr>
      <xdr:spPr>
        <a:xfrm>
          <a:off x="2872342" y="1539780"/>
          <a:ext cx="513796" cy="454633"/>
        </a:xfrm>
        <a:prstGeom prst="bentConnector3">
          <a:avLst>
            <a:gd name="adj1" fmla="val 4909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50800</xdr:colOff>
      <xdr:row>7</xdr:row>
      <xdr:rowOff>152400</xdr:rowOff>
    </xdr:from>
    <xdr:to>
      <xdr:col>5</xdr:col>
      <xdr:colOff>311150</xdr:colOff>
      <xdr:row>7</xdr:row>
      <xdr:rowOff>158750</xdr:rowOff>
    </xdr:to>
    <xdr:cxnSp macro="">
      <xdr:nvCxnSpPr>
        <xdr:cNvPr id="60" name="Straight Arrow Connector 59">
          <a:extLst>
            <a:ext uri="{FF2B5EF4-FFF2-40B4-BE49-F238E27FC236}">
              <a16:creationId xmlns:a16="http://schemas.microsoft.com/office/drawing/2014/main" id="{B546604E-26E9-49B7-8C7F-16AB7B1C70E0}"/>
            </a:ext>
          </a:extLst>
        </xdr:cNvPr>
        <xdr:cNvCxnSpPr/>
      </xdr:nvCxnSpPr>
      <xdr:spPr>
        <a:xfrm>
          <a:off x="3111500" y="1536700"/>
          <a:ext cx="260350" cy="6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573809</xdr:colOff>
      <xdr:row>12</xdr:row>
      <xdr:rowOff>45027</xdr:rowOff>
    </xdr:from>
    <xdr:to>
      <xdr:col>9</xdr:col>
      <xdr:colOff>292815</xdr:colOff>
      <xdr:row>13</xdr:row>
      <xdr:rowOff>182126</xdr:rowOff>
    </xdr:to>
    <xdr:sp macro="" textlink="">
      <xdr:nvSpPr>
        <xdr:cNvPr id="63" name="Rectangle">
          <a:extLst>
            <a:ext uri="{FF2B5EF4-FFF2-40B4-BE49-F238E27FC236}">
              <a16:creationId xmlns:a16="http://schemas.microsoft.com/office/drawing/2014/main" id="{3F09BEE5-BA13-488F-A506-9DCD205EC720}"/>
            </a:ext>
          </a:extLst>
        </xdr:cNvPr>
        <xdr:cNvSpPr/>
      </xdr:nvSpPr>
      <xdr:spPr>
        <a:xfrm>
          <a:off x="5059218" y="2354118"/>
          <a:ext cx="1150642" cy="321826"/>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accent1">
            <a:lumMod val="20000"/>
            <a:lumOff val="80000"/>
          </a:schemeClr>
        </a:solidFill>
        <a:ln w="7600" cap="flat">
          <a:solidFill>
            <a:schemeClr val="accent1">
              <a:lumMod val="50000"/>
            </a:schemeClr>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Likely tendency towards floating/onshore </a:t>
          </a:r>
          <a:endParaRPr sz="760">
            <a:solidFill>
              <a:sysClr val="windowText" lastClr="000000"/>
            </a:solidFill>
            <a:latin typeface="Arial"/>
          </a:endParaRPr>
        </a:p>
      </xdr:txBody>
    </xdr:sp>
    <xdr:clientData/>
  </xdr:twoCellAnchor>
  <xdr:twoCellAnchor>
    <xdr:from>
      <xdr:col>5</xdr:col>
      <xdr:colOff>457200</xdr:colOff>
      <xdr:row>1</xdr:row>
      <xdr:rowOff>19050</xdr:rowOff>
    </xdr:from>
    <xdr:to>
      <xdr:col>6</xdr:col>
      <xdr:colOff>622300</xdr:colOff>
      <xdr:row>3</xdr:row>
      <xdr:rowOff>63500</xdr:rowOff>
    </xdr:to>
    <xdr:sp macro="" textlink="">
      <xdr:nvSpPr>
        <xdr:cNvPr id="64" name="TextBox 63">
          <a:extLst>
            <a:ext uri="{FF2B5EF4-FFF2-40B4-BE49-F238E27FC236}">
              <a16:creationId xmlns:a16="http://schemas.microsoft.com/office/drawing/2014/main" id="{F6159DC1-55E1-4E64-BC06-12C59FDE441C}"/>
            </a:ext>
          </a:extLst>
        </xdr:cNvPr>
        <xdr:cNvSpPr txBox="1"/>
      </xdr:nvSpPr>
      <xdr:spPr>
        <a:xfrm>
          <a:off x="3517900" y="203200"/>
          <a:ext cx="882650"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SG" sz="1050" b="1">
              <a:solidFill>
                <a:srgbClr val="C00000"/>
              </a:solidFill>
            </a:rPr>
            <a:t>USER INPUT</a:t>
          </a:r>
        </a:p>
      </xdr:txBody>
    </xdr:sp>
    <xdr:clientData/>
  </xdr:twoCellAnchor>
  <xdr:twoCellAnchor>
    <xdr:from>
      <xdr:col>9</xdr:col>
      <xdr:colOff>524367</xdr:colOff>
      <xdr:row>4</xdr:row>
      <xdr:rowOff>245612</xdr:rowOff>
    </xdr:from>
    <xdr:to>
      <xdr:col>11</xdr:col>
      <xdr:colOff>127000</xdr:colOff>
      <xdr:row>6</xdr:row>
      <xdr:rowOff>36640</xdr:rowOff>
    </xdr:to>
    <xdr:sp macro="" textlink="">
      <xdr:nvSpPr>
        <xdr:cNvPr id="65" name="TextBox 64">
          <a:extLst>
            <a:ext uri="{FF2B5EF4-FFF2-40B4-BE49-F238E27FC236}">
              <a16:creationId xmlns:a16="http://schemas.microsoft.com/office/drawing/2014/main" id="{26AB0C37-FDC9-4076-9565-3763BDA05A53}"/>
            </a:ext>
          </a:extLst>
        </xdr:cNvPr>
        <xdr:cNvSpPr txBox="1"/>
      </xdr:nvSpPr>
      <xdr:spPr>
        <a:xfrm>
          <a:off x="6455267" y="982212"/>
          <a:ext cx="1037733" cy="254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SG" sz="1050" b="1">
              <a:solidFill>
                <a:sysClr val="windowText" lastClr="000000"/>
              </a:solidFill>
            </a:rPr>
            <a:t>TOOL OUTPUT</a:t>
          </a:r>
        </a:p>
      </xdr:txBody>
    </xdr:sp>
    <xdr:clientData/>
  </xdr:twoCellAnchor>
  <xdr:twoCellAnchor>
    <xdr:from>
      <xdr:col>1</xdr:col>
      <xdr:colOff>361950</xdr:colOff>
      <xdr:row>6</xdr:row>
      <xdr:rowOff>171450</xdr:rowOff>
    </xdr:from>
    <xdr:to>
      <xdr:col>2</xdr:col>
      <xdr:colOff>558800</xdr:colOff>
      <xdr:row>8</xdr:row>
      <xdr:rowOff>107950</xdr:rowOff>
    </xdr:to>
    <xdr:sp macro="" textlink="">
      <xdr:nvSpPr>
        <xdr:cNvPr id="69" name="TextBox 68">
          <a:extLst>
            <a:ext uri="{FF2B5EF4-FFF2-40B4-BE49-F238E27FC236}">
              <a16:creationId xmlns:a16="http://schemas.microsoft.com/office/drawing/2014/main" id="{A77740CC-EEFD-4DDE-A6D9-C345AC301597}"/>
            </a:ext>
          </a:extLst>
        </xdr:cNvPr>
        <xdr:cNvSpPr txBox="1"/>
      </xdr:nvSpPr>
      <xdr:spPr>
        <a:xfrm>
          <a:off x="552450" y="1187450"/>
          <a:ext cx="9144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SG" sz="1200" b="1">
              <a:solidFill>
                <a:sysClr val="windowText" lastClr="000000"/>
              </a:solidFill>
            </a:rPr>
            <a:t>STEP ❶</a:t>
          </a:r>
        </a:p>
      </xdr:txBody>
    </xdr:sp>
    <xdr:clientData/>
  </xdr:twoCellAnchor>
  <xdr:twoCellAnchor>
    <xdr:from>
      <xdr:col>4</xdr:col>
      <xdr:colOff>463550</xdr:colOff>
      <xdr:row>2</xdr:row>
      <xdr:rowOff>120650</xdr:rowOff>
    </xdr:from>
    <xdr:to>
      <xdr:col>8</xdr:col>
      <xdr:colOff>25400</xdr:colOff>
      <xdr:row>4</xdr:row>
      <xdr:rowOff>171450</xdr:rowOff>
    </xdr:to>
    <xdr:sp macro="" textlink="">
      <xdr:nvSpPr>
        <xdr:cNvPr id="70" name="TextBox 69">
          <a:extLst>
            <a:ext uri="{FF2B5EF4-FFF2-40B4-BE49-F238E27FC236}">
              <a16:creationId xmlns:a16="http://schemas.microsoft.com/office/drawing/2014/main" id="{FCDF5C0D-D72E-4E0C-8B6B-C9C9A981759F}"/>
            </a:ext>
          </a:extLst>
        </xdr:cNvPr>
        <xdr:cNvSpPr txBox="1"/>
      </xdr:nvSpPr>
      <xdr:spPr>
        <a:xfrm>
          <a:off x="2806700" y="488950"/>
          <a:ext cx="24320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SG" sz="900" i="1">
              <a:solidFill>
                <a:srgbClr val="C00000"/>
              </a:solidFill>
            </a:rPr>
            <a:t>User to select an option from breakdown menu for each of the listed parameters  </a:t>
          </a:r>
        </a:p>
      </xdr:txBody>
    </xdr:sp>
    <xdr:clientData/>
  </xdr:twoCellAnchor>
  <xdr:twoCellAnchor>
    <xdr:from>
      <xdr:col>7</xdr:col>
      <xdr:colOff>440562</xdr:colOff>
      <xdr:row>9</xdr:row>
      <xdr:rowOff>58475</xdr:rowOff>
    </xdr:from>
    <xdr:to>
      <xdr:col>9</xdr:col>
      <xdr:colOff>395942</xdr:colOff>
      <xdr:row>12</xdr:row>
      <xdr:rowOff>67236</xdr:rowOff>
    </xdr:to>
    <xdr:sp macro="" textlink="">
      <xdr:nvSpPr>
        <xdr:cNvPr id="72" name="TextBox 71">
          <a:extLst>
            <a:ext uri="{FF2B5EF4-FFF2-40B4-BE49-F238E27FC236}">
              <a16:creationId xmlns:a16="http://schemas.microsoft.com/office/drawing/2014/main" id="{4A51D5AD-F48A-44CD-B840-ACF54AF96281}"/>
            </a:ext>
          </a:extLst>
        </xdr:cNvPr>
        <xdr:cNvSpPr txBox="1"/>
      </xdr:nvSpPr>
      <xdr:spPr>
        <a:xfrm>
          <a:off x="4937856" y="1829004"/>
          <a:ext cx="1389733" cy="569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SG" sz="900" i="1">
              <a:solidFill>
                <a:sysClr val="windowText" lastClr="000000"/>
              </a:solidFill>
            </a:rPr>
            <a:t>The tool will automatically</a:t>
          </a:r>
          <a:r>
            <a:rPr lang="en-SG" sz="900" i="1" baseline="0">
              <a:solidFill>
                <a:sysClr val="windowText" lastClr="000000"/>
              </a:solidFill>
            </a:rPr>
            <a:t> generate a reccomended output</a:t>
          </a:r>
          <a:endParaRPr lang="en-SG" sz="900" i="1">
            <a:solidFill>
              <a:sysClr val="windowText" lastClr="000000"/>
            </a:solidFill>
          </a:endParaRPr>
        </a:p>
      </xdr:txBody>
    </xdr:sp>
    <xdr:clientData/>
  </xdr:twoCellAnchor>
  <xdr:twoCellAnchor>
    <xdr:from>
      <xdr:col>3</xdr:col>
      <xdr:colOff>67236</xdr:colOff>
      <xdr:row>14</xdr:row>
      <xdr:rowOff>179294</xdr:rowOff>
    </xdr:from>
    <xdr:to>
      <xdr:col>4</xdr:col>
      <xdr:colOff>503792</xdr:colOff>
      <xdr:row>16</xdr:row>
      <xdr:rowOff>131666</xdr:rowOff>
    </xdr:to>
    <xdr:sp macro="" textlink="">
      <xdr:nvSpPr>
        <xdr:cNvPr id="35" name="Rectangle">
          <a:extLst>
            <a:ext uri="{FF2B5EF4-FFF2-40B4-BE49-F238E27FC236}">
              <a16:creationId xmlns:a16="http://schemas.microsoft.com/office/drawing/2014/main" id="{3DE94EC9-89B7-4EC0-8302-92AB99A7232D}"/>
            </a:ext>
          </a:extLst>
        </xdr:cNvPr>
        <xdr:cNvSpPr/>
      </xdr:nvSpPr>
      <xdr:spPr>
        <a:xfrm>
          <a:off x="1692836" y="1379444"/>
          <a:ext cx="1154106" cy="320672"/>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tx1">
            <a:lumMod val="50000"/>
            <a:lumOff val="50000"/>
          </a:schemeClr>
        </a:solidFill>
        <a:ln w="7600" cap="flat">
          <a:noFill/>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rgbClr val="FFFFFF"/>
              </a:solidFill>
              <a:latin typeface="Arial"/>
            </a:rPr>
            <a:t>Demand Parameters</a:t>
          </a:r>
          <a:endParaRPr sz="760">
            <a:solidFill>
              <a:srgbClr val="FFFFFF"/>
            </a:solidFill>
            <a:latin typeface="Arial"/>
          </a:endParaRPr>
        </a:p>
      </xdr:txBody>
    </xdr:sp>
    <xdr:clientData/>
  </xdr:twoCellAnchor>
  <xdr:twoCellAnchor>
    <xdr:from>
      <xdr:col>4</xdr:col>
      <xdr:colOff>503792</xdr:colOff>
      <xdr:row>13</xdr:row>
      <xdr:rowOff>125598</xdr:rowOff>
    </xdr:from>
    <xdr:to>
      <xdr:col>5</xdr:col>
      <xdr:colOff>321235</xdr:colOff>
      <xdr:row>15</xdr:row>
      <xdr:rowOff>155480</xdr:rowOff>
    </xdr:to>
    <xdr:cxnSp macro="">
      <xdr:nvCxnSpPr>
        <xdr:cNvPr id="36" name="Connector: Elbow 35">
          <a:extLst>
            <a:ext uri="{FF2B5EF4-FFF2-40B4-BE49-F238E27FC236}">
              <a16:creationId xmlns:a16="http://schemas.microsoft.com/office/drawing/2014/main" id="{2FCBF1BB-5DFB-444D-AA0D-D1DC75C3300C}"/>
            </a:ext>
          </a:extLst>
        </xdr:cNvPr>
        <xdr:cNvCxnSpPr>
          <a:stCxn id="35" idx="2"/>
          <a:endCxn id="37" idx="3"/>
        </xdr:cNvCxnSpPr>
      </xdr:nvCxnSpPr>
      <xdr:spPr>
        <a:xfrm flipV="1">
          <a:off x="2846942" y="2614798"/>
          <a:ext cx="534993" cy="398182"/>
        </a:xfrm>
        <a:prstGeom prst="bentConnector3">
          <a:avLst>
            <a:gd name="adj1" fmla="val 4517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321235</xdr:colOff>
      <xdr:row>12</xdr:row>
      <xdr:rowOff>149411</xdr:rowOff>
    </xdr:from>
    <xdr:to>
      <xdr:col>7</xdr:col>
      <xdr:colOff>40615</xdr:colOff>
      <xdr:row>14</xdr:row>
      <xdr:rowOff>101784</xdr:rowOff>
    </xdr:to>
    <xdr:sp macro="" textlink="">
      <xdr:nvSpPr>
        <xdr:cNvPr id="37" name="Rectangle">
          <a:extLst>
            <a:ext uri="{FF2B5EF4-FFF2-40B4-BE49-F238E27FC236}">
              <a16:creationId xmlns:a16="http://schemas.microsoft.com/office/drawing/2014/main" id="{D8DC2D89-1997-4251-9A69-319258B536A2}"/>
            </a:ext>
          </a:extLst>
        </xdr:cNvPr>
        <xdr:cNvSpPr/>
      </xdr:nvSpPr>
      <xdr:spPr>
        <a:xfrm>
          <a:off x="3381935" y="2454461"/>
          <a:ext cx="1154480" cy="320673"/>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Size of</a:t>
          </a:r>
          <a:r>
            <a:rPr lang="en-US" sz="760" baseline="0">
              <a:solidFill>
                <a:sysClr val="windowText" lastClr="000000"/>
              </a:solidFill>
              <a:latin typeface="Arial"/>
            </a:rPr>
            <a:t> Demand Center</a:t>
          </a:r>
          <a:endParaRPr sz="760">
            <a:solidFill>
              <a:sysClr val="windowText" lastClr="000000"/>
            </a:solidFill>
            <a:latin typeface="Arial"/>
          </a:endParaRPr>
        </a:p>
      </xdr:txBody>
    </xdr:sp>
    <xdr:clientData/>
  </xdr:twoCellAnchor>
  <xdr:twoCellAnchor>
    <xdr:from>
      <xdr:col>5</xdr:col>
      <xdr:colOff>316753</xdr:colOff>
      <xdr:row>15</xdr:row>
      <xdr:rowOff>10458</xdr:rowOff>
    </xdr:from>
    <xdr:to>
      <xdr:col>7</xdr:col>
      <xdr:colOff>36133</xdr:colOff>
      <xdr:row>16</xdr:row>
      <xdr:rowOff>149595</xdr:rowOff>
    </xdr:to>
    <xdr:sp macro="" textlink="">
      <xdr:nvSpPr>
        <xdr:cNvPr id="38" name="Rectangle">
          <a:extLst>
            <a:ext uri="{FF2B5EF4-FFF2-40B4-BE49-F238E27FC236}">
              <a16:creationId xmlns:a16="http://schemas.microsoft.com/office/drawing/2014/main" id="{55270367-08A4-43CA-82C1-F8027832C04B}"/>
            </a:ext>
          </a:extLst>
        </xdr:cNvPr>
        <xdr:cNvSpPr/>
      </xdr:nvSpPr>
      <xdr:spPr>
        <a:xfrm>
          <a:off x="3377453" y="1394758"/>
          <a:ext cx="1154480" cy="323287"/>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Typology of User</a:t>
          </a:r>
          <a:endParaRPr sz="760">
            <a:solidFill>
              <a:sysClr val="windowText" lastClr="000000"/>
            </a:solidFill>
            <a:latin typeface="Arial"/>
          </a:endParaRPr>
        </a:p>
      </xdr:txBody>
    </xdr:sp>
    <xdr:clientData/>
  </xdr:twoCellAnchor>
  <xdr:twoCellAnchor>
    <xdr:from>
      <xdr:col>5</xdr:col>
      <xdr:colOff>325438</xdr:colOff>
      <xdr:row>17</xdr:row>
      <xdr:rowOff>79375</xdr:rowOff>
    </xdr:from>
    <xdr:to>
      <xdr:col>7</xdr:col>
      <xdr:colOff>44818</xdr:colOff>
      <xdr:row>19</xdr:row>
      <xdr:rowOff>35950</xdr:rowOff>
    </xdr:to>
    <xdr:sp macro="" textlink="">
      <xdr:nvSpPr>
        <xdr:cNvPr id="39" name="Rectangle">
          <a:extLst>
            <a:ext uri="{FF2B5EF4-FFF2-40B4-BE49-F238E27FC236}">
              <a16:creationId xmlns:a16="http://schemas.microsoft.com/office/drawing/2014/main" id="{37A9C3A1-0355-44AD-923F-0742C3202891}"/>
            </a:ext>
          </a:extLst>
        </xdr:cNvPr>
        <xdr:cNvSpPr/>
      </xdr:nvSpPr>
      <xdr:spPr>
        <a:xfrm>
          <a:off x="3386138" y="1831975"/>
          <a:ext cx="1154480" cy="324875"/>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Stability</a:t>
          </a:r>
          <a:r>
            <a:rPr lang="en-US" sz="760" baseline="0">
              <a:solidFill>
                <a:sysClr val="windowText" lastClr="000000"/>
              </a:solidFill>
              <a:latin typeface="Arial"/>
            </a:rPr>
            <a:t> of Demand</a:t>
          </a:r>
          <a:endParaRPr sz="760">
            <a:solidFill>
              <a:sysClr val="windowText" lastClr="000000"/>
            </a:solidFill>
            <a:latin typeface="Arial"/>
          </a:endParaRPr>
        </a:p>
      </xdr:txBody>
    </xdr:sp>
    <xdr:clientData/>
  </xdr:twoCellAnchor>
  <xdr:twoCellAnchor>
    <xdr:from>
      <xdr:col>4</xdr:col>
      <xdr:colOff>503792</xdr:colOff>
      <xdr:row>15</xdr:row>
      <xdr:rowOff>155480</xdr:rowOff>
    </xdr:from>
    <xdr:to>
      <xdr:col>5</xdr:col>
      <xdr:colOff>325438</xdr:colOff>
      <xdr:row>18</xdr:row>
      <xdr:rowOff>57663</xdr:rowOff>
    </xdr:to>
    <xdr:cxnSp macro="">
      <xdr:nvCxnSpPr>
        <xdr:cNvPr id="41" name="Connector: Elbow 40">
          <a:extLst>
            <a:ext uri="{FF2B5EF4-FFF2-40B4-BE49-F238E27FC236}">
              <a16:creationId xmlns:a16="http://schemas.microsoft.com/office/drawing/2014/main" id="{E38B3DA6-3526-4555-B393-B8967D4EAC9D}"/>
            </a:ext>
          </a:extLst>
        </xdr:cNvPr>
        <xdr:cNvCxnSpPr>
          <a:stCxn id="35" idx="2"/>
          <a:endCxn id="39" idx="3"/>
        </xdr:cNvCxnSpPr>
      </xdr:nvCxnSpPr>
      <xdr:spPr>
        <a:xfrm>
          <a:off x="2846942" y="3012980"/>
          <a:ext cx="539196" cy="454633"/>
        </a:xfrm>
        <a:prstGeom prst="bentConnector3">
          <a:avLst>
            <a:gd name="adj1" fmla="val 4442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25400</xdr:colOff>
      <xdr:row>15</xdr:row>
      <xdr:rowOff>152400</xdr:rowOff>
    </xdr:from>
    <xdr:to>
      <xdr:col>5</xdr:col>
      <xdr:colOff>310403</xdr:colOff>
      <xdr:row>15</xdr:row>
      <xdr:rowOff>153052</xdr:rowOff>
    </xdr:to>
    <xdr:cxnSp macro="">
      <xdr:nvCxnSpPr>
        <xdr:cNvPr id="42" name="Straight Arrow Connector 41">
          <a:extLst>
            <a:ext uri="{FF2B5EF4-FFF2-40B4-BE49-F238E27FC236}">
              <a16:creationId xmlns:a16="http://schemas.microsoft.com/office/drawing/2014/main" id="{ED951852-2C38-42B0-BC76-23ACCC5BC703}"/>
            </a:ext>
          </a:extLst>
        </xdr:cNvPr>
        <xdr:cNvCxnSpPr/>
      </xdr:nvCxnSpPr>
      <xdr:spPr>
        <a:xfrm>
          <a:off x="3086100" y="3009900"/>
          <a:ext cx="285003" cy="6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317500</xdr:colOff>
      <xdr:row>19</xdr:row>
      <xdr:rowOff>171450</xdr:rowOff>
    </xdr:from>
    <xdr:to>
      <xdr:col>7</xdr:col>
      <xdr:colOff>36880</xdr:colOff>
      <xdr:row>21</xdr:row>
      <xdr:rowOff>128025</xdr:rowOff>
    </xdr:to>
    <xdr:sp macro="" textlink="">
      <xdr:nvSpPr>
        <xdr:cNvPr id="50" name="Rectangle">
          <a:extLst>
            <a:ext uri="{FF2B5EF4-FFF2-40B4-BE49-F238E27FC236}">
              <a16:creationId xmlns:a16="http://schemas.microsoft.com/office/drawing/2014/main" id="{4D333EF5-7092-48B9-AE1A-0DC1F3C621D8}"/>
            </a:ext>
          </a:extLst>
        </xdr:cNvPr>
        <xdr:cNvSpPr/>
      </xdr:nvSpPr>
      <xdr:spPr>
        <a:xfrm>
          <a:off x="3378200" y="3765550"/>
          <a:ext cx="1154480" cy="324875"/>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Potential</a:t>
          </a:r>
          <a:r>
            <a:rPr lang="en-US" sz="760" baseline="0">
              <a:solidFill>
                <a:sysClr val="windowText" lastClr="000000"/>
              </a:solidFill>
              <a:latin typeface="Arial"/>
            </a:rPr>
            <a:t> Demand Upside</a:t>
          </a:r>
          <a:endParaRPr sz="760">
            <a:solidFill>
              <a:sysClr val="windowText" lastClr="000000"/>
            </a:solidFill>
            <a:latin typeface="Arial"/>
          </a:endParaRPr>
        </a:p>
      </xdr:txBody>
    </xdr:sp>
    <xdr:clientData/>
  </xdr:twoCellAnchor>
  <xdr:twoCellAnchor>
    <xdr:from>
      <xdr:col>4</xdr:col>
      <xdr:colOff>503792</xdr:colOff>
      <xdr:row>15</xdr:row>
      <xdr:rowOff>155480</xdr:rowOff>
    </xdr:from>
    <xdr:to>
      <xdr:col>5</xdr:col>
      <xdr:colOff>317500</xdr:colOff>
      <xdr:row>20</xdr:row>
      <xdr:rowOff>149738</xdr:rowOff>
    </xdr:to>
    <xdr:cxnSp macro="">
      <xdr:nvCxnSpPr>
        <xdr:cNvPr id="56" name="Connector: Elbow 55">
          <a:extLst>
            <a:ext uri="{FF2B5EF4-FFF2-40B4-BE49-F238E27FC236}">
              <a16:creationId xmlns:a16="http://schemas.microsoft.com/office/drawing/2014/main" id="{287F46FE-1086-4D2B-B338-DF192C5ABC0A}"/>
            </a:ext>
          </a:extLst>
        </xdr:cNvPr>
        <xdr:cNvCxnSpPr>
          <a:stCxn id="35" idx="2"/>
          <a:endCxn id="50" idx="3"/>
        </xdr:cNvCxnSpPr>
      </xdr:nvCxnSpPr>
      <xdr:spPr>
        <a:xfrm>
          <a:off x="2846942" y="3012980"/>
          <a:ext cx="531258" cy="915008"/>
        </a:xfrm>
        <a:prstGeom prst="bentConnector3">
          <a:avLst>
            <a:gd name="adj1" fmla="val 4478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95250</xdr:colOff>
      <xdr:row>4</xdr:row>
      <xdr:rowOff>158750</xdr:rowOff>
    </xdr:from>
    <xdr:to>
      <xdr:col>7</xdr:col>
      <xdr:colOff>387350</xdr:colOff>
      <xdr:row>21</xdr:row>
      <xdr:rowOff>133350</xdr:rowOff>
    </xdr:to>
    <xdr:sp macro="" textlink="">
      <xdr:nvSpPr>
        <xdr:cNvPr id="84" name="Callout: Right Arrow 83">
          <a:extLst>
            <a:ext uri="{FF2B5EF4-FFF2-40B4-BE49-F238E27FC236}">
              <a16:creationId xmlns:a16="http://schemas.microsoft.com/office/drawing/2014/main" id="{C862A240-585C-40FF-B1B8-40448FA2408F}"/>
            </a:ext>
          </a:extLst>
        </xdr:cNvPr>
        <xdr:cNvSpPr/>
      </xdr:nvSpPr>
      <xdr:spPr>
        <a:xfrm>
          <a:off x="4591050" y="895350"/>
          <a:ext cx="292100" cy="3200400"/>
        </a:xfrm>
        <a:prstGeom prst="rightArrowCallout">
          <a:avLst>
            <a:gd name="adj1" fmla="val 25000"/>
            <a:gd name="adj2" fmla="val 25000"/>
            <a:gd name="adj3" fmla="val 58333"/>
            <a:gd name="adj4" fmla="val 6497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SG" sz="1100"/>
        </a:p>
      </xdr:txBody>
    </xdr:sp>
    <xdr:clientData/>
  </xdr:twoCellAnchor>
  <xdr:twoCellAnchor>
    <xdr:from>
      <xdr:col>1</xdr:col>
      <xdr:colOff>406400</xdr:colOff>
      <xdr:row>14</xdr:row>
      <xdr:rowOff>139700</xdr:rowOff>
    </xdr:from>
    <xdr:to>
      <xdr:col>2</xdr:col>
      <xdr:colOff>603250</xdr:colOff>
      <xdr:row>16</xdr:row>
      <xdr:rowOff>76200</xdr:rowOff>
    </xdr:to>
    <xdr:sp macro="" textlink="">
      <xdr:nvSpPr>
        <xdr:cNvPr id="85" name="TextBox 84">
          <a:extLst>
            <a:ext uri="{FF2B5EF4-FFF2-40B4-BE49-F238E27FC236}">
              <a16:creationId xmlns:a16="http://schemas.microsoft.com/office/drawing/2014/main" id="{5C0BC51E-4E9C-4FC9-923A-5F494A6BEA3D}"/>
            </a:ext>
          </a:extLst>
        </xdr:cNvPr>
        <xdr:cNvSpPr txBox="1"/>
      </xdr:nvSpPr>
      <xdr:spPr>
        <a:xfrm>
          <a:off x="596900" y="2813050"/>
          <a:ext cx="9144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SG" sz="1200" b="1">
              <a:solidFill>
                <a:sysClr val="windowText" lastClr="000000"/>
              </a:solidFill>
            </a:rPr>
            <a:t>STEP ❷</a:t>
          </a:r>
        </a:p>
      </xdr:txBody>
    </xdr:sp>
    <xdr:clientData/>
  </xdr:twoCellAnchor>
  <xdr:twoCellAnchor>
    <xdr:from>
      <xdr:col>9</xdr:col>
      <xdr:colOff>542926</xdr:colOff>
      <xdr:row>10</xdr:row>
      <xdr:rowOff>0</xdr:rowOff>
    </xdr:from>
    <xdr:to>
      <xdr:col>11</xdr:col>
      <xdr:colOff>73603</xdr:colOff>
      <xdr:row>11</xdr:row>
      <xdr:rowOff>136522</xdr:rowOff>
    </xdr:to>
    <xdr:sp macro="" textlink="">
      <xdr:nvSpPr>
        <xdr:cNvPr id="87" name="Rectangle">
          <a:extLst>
            <a:ext uri="{FF2B5EF4-FFF2-40B4-BE49-F238E27FC236}">
              <a16:creationId xmlns:a16="http://schemas.microsoft.com/office/drawing/2014/main" id="{E559DEC0-99B1-48AE-9DC7-2180B2B3C178}"/>
            </a:ext>
          </a:extLst>
        </xdr:cNvPr>
        <xdr:cNvSpPr/>
      </xdr:nvSpPr>
      <xdr:spPr>
        <a:xfrm>
          <a:off x="6490759" y="1947333"/>
          <a:ext cx="970011" cy="321731"/>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accent1">
            <a:lumMod val="20000"/>
            <a:lumOff val="80000"/>
          </a:schemeClr>
        </a:solidFill>
        <a:ln w="7600" cap="flat">
          <a:solidFill>
            <a:schemeClr val="accent1">
              <a:lumMod val="50000"/>
            </a:schemeClr>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b="1">
              <a:solidFill>
                <a:sysClr val="windowText" lastClr="000000"/>
              </a:solidFill>
              <a:latin typeface="Arial"/>
            </a:rPr>
            <a:t>ONSHORE</a:t>
          </a:r>
          <a:endParaRPr sz="760" b="1">
            <a:solidFill>
              <a:sysClr val="windowText" lastClr="000000"/>
            </a:solidFill>
            <a:latin typeface="Arial"/>
          </a:endParaRPr>
        </a:p>
      </xdr:txBody>
    </xdr:sp>
    <xdr:clientData/>
  </xdr:twoCellAnchor>
  <xdr:twoCellAnchor>
    <xdr:from>
      <xdr:col>9</xdr:col>
      <xdr:colOff>542926</xdr:colOff>
      <xdr:row>12</xdr:row>
      <xdr:rowOff>44450</xdr:rowOff>
    </xdr:from>
    <xdr:to>
      <xdr:col>11</xdr:col>
      <xdr:colOff>73603</xdr:colOff>
      <xdr:row>13</xdr:row>
      <xdr:rowOff>180972</xdr:rowOff>
    </xdr:to>
    <xdr:sp macro="" textlink="">
      <xdr:nvSpPr>
        <xdr:cNvPr id="89" name="Rectangle">
          <a:extLst>
            <a:ext uri="{FF2B5EF4-FFF2-40B4-BE49-F238E27FC236}">
              <a16:creationId xmlns:a16="http://schemas.microsoft.com/office/drawing/2014/main" id="{814990A4-0E2E-4BC9-8904-5A507C6F4B3E}"/>
            </a:ext>
          </a:extLst>
        </xdr:cNvPr>
        <xdr:cNvSpPr/>
      </xdr:nvSpPr>
      <xdr:spPr>
        <a:xfrm>
          <a:off x="6490759" y="2362200"/>
          <a:ext cx="970011" cy="321730"/>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accent1">
            <a:lumMod val="20000"/>
            <a:lumOff val="80000"/>
          </a:schemeClr>
        </a:solidFill>
        <a:ln w="7600" cap="flat">
          <a:solidFill>
            <a:schemeClr val="accent1">
              <a:lumMod val="50000"/>
            </a:schemeClr>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b="1">
              <a:solidFill>
                <a:sysClr val="windowText" lastClr="000000"/>
              </a:solidFill>
              <a:latin typeface="Arial"/>
            </a:rPr>
            <a:t>BOTH</a:t>
          </a:r>
          <a:endParaRPr sz="760" b="1">
            <a:solidFill>
              <a:sysClr val="windowText" lastClr="000000"/>
            </a:solidFill>
            <a:latin typeface="Arial"/>
          </a:endParaRPr>
        </a:p>
      </xdr:txBody>
    </xdr:sp>
    <xdr:clientData/>
  </xdr:twoCellAnchor>
  <xdr:twoCellAnchor>
    <xdr:from>
      <xdr:col>9</xdr:col>
      <xdr:colOff>542926</xdr:colOff>
      <xdr:row>14</xdr:row>
      <xdr:rowOff>76200</xdr:rowOff>
    </xdr:from>
    <xdr:to>
      <xdr:col>11</xdr:col>
      <xdr:colOff>73603</xdr:colOff>
      <xdr:row>16</xdr:row>
      <xdr:rowOff>28572</xdr:rowOff>
    </xdr:to>
    <xdr:sp macro="" textlink="">
      <xdr:nvSpPr>
        <xdr:cNvPr id="90" name="Rectangle">
          <a:extLst>
            <a:ext uri="{FF2B5EF4-FFF2-40B4-BE49-F238E27FC236}">
              <a16:creationId xmlns:a16="http://schemas.microsoft.com/office/drawing/2014/main" id="{834B95FE-94EC-4002-9556-31997B2B258E}"/>
            </a:ext>
          </a:extLst>
        </xdr:cNvPr>
        <xdr:cNvSpPr/>
      </xdr:nvSpPr>
      <xdr:spPr>
        <a:xfrm>
          <a:off x="6490759" y="2764367"/>
          <a:ext cx="970011" cy="322788"/>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accent1">
            <a:lumMod val="20000"/>
            <a:lumOff val="80000"/>
          </a:schemeClr>
        </a:solidFill>
        <a:ln w="7600" cap="flat">
          <a:solidFill>
            <a:schemeClr val="accent1">
              <a:lumMod val="50000"/>
            </a:schemeClr>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b="1">
              <a:solidFill>
                <a:sysClr val="windowText" lastClr="000000"/>
              </a:solidFill>
              <a:latin typeface="Arial"/>
            </a:rPr>
            <a:t>FLOATING</a:t>
          </a:r>
          <a:endParaRPr sz="760" b="1">
            <a:solidFill>
              <a:sysClr val="windowText" lastClr="000000"/>
            </a:solidFill>
            <a:latin typeface="Arial"/>
          </a:endParaRPr>
        </a:p>
      </xdr:txBody>
    </xdr:sp>
    <xdr:clientData/>
  </xdr:twoCellAnchor>
  <xdr:twoCellAnchor>
    <xdr:from>
      <xdr:col>9</xdr:col>
      <xdr:colOff>297875</xdr:colOff>
      <xdr:row>7</xdr:row>
      <xdr:rowOff>11546</xdr:rowOff>
    </xdr:from>
    <xdr:to>
      <xdr:col>11</xdr:col>
      <xdr:colOff>403411</xdr:colOff>
      <xdr:row>10</xdr:row>
      <xdr:rowOff>63501</xdr:rowOff>
    </xdr:to>
    <xdr:sp macro="" textlink="">
      <xdr:nvSpPr>
        <xdr:cNvPr id="91" name="TextBox 90">
          <a:extLst>
            <a:ext uri="{FF2B5EF4-FFF2-40B4-BE49-F238E27FC236}">
              <a16:creationId xmlns:a16="http://schemas.microsoft.com/office/drawing/2014/main" id="{78DB85DB-3843-40EB-B50D-1DC2F351EE55}"/>
            </a:ext>
          </a:extLst>
        </xdr:cNvPr>
        <xdr:cNvSpPr txBox="1"/>
      </xdr:nvSpPr>
      <xdr:spPr>
        <a:xfrm>
          <a:off x="6229522" y="1408546"/>
          <a:ext cx="1539889" cy="61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SG" sz="900" i="1">
              <a:solidFill>
                <a:sysClr val="windowText" lastClr="000000"/>
              </a:solidFill>
            </a:rPr>
            <a:t>One of the following 3</a:t>
          </a:r>
          <a:r>
            <a:rPr lang="en-SG" sz="900" i="1" baseline="0">
              <a:solidFill>
                <a:sysClr val="windowText" lastClr="000000"/>
              </a:solidFill>
            </a:rPr>
            <a:t> options will be reccomended:</a:t>
          </a:r>
          <a:endParaRPr lang="en-SG" sz="900" i="1">
            <a:solidFill>
              <a:sysClr val="windowText" lastClr="000000"/>
            </a:solidFill>
          </a:endParaRPr>
        </a:p>
      </xdr:txBody>
    </xdr:sp>
    <xdr:clientData/>
  </xdr:twoCellAnchor>
  <xdr:twoCellAnchor>
    <xdr:from>
      <xdr:col>9</xdr:col>
      <xdr:colOff>292815</xdr:colOff>
      <xdr:row>13</xdr:row>
      <xdr:rowOff>20107</xdr:rowOff>
    </xdr:from>
    <xdr:to>
      <xdr:col>9</xdr:col>
      <xdr:colOff>542926</xdr:colOff>
      <xdr:row>13</xdr:row>
      <xdr:rowOff>20973</xdr:rowOff>
    </xdr:to>
    <xdr:cxnSp macro="">
      <xdr:nvCxnSpPr>
        <xdr:cNvPr id="93" name="Straight Arrow Connector 92">
          <a:extLst>
            <a:ext uri="{FF2B5EF4-FFF2-40B4-BE49-F238E27FC236}">
              <a16:creationId xmlns:a16="http://schemas.microsoft.com/office/drawing/2014/main" id="{9CDCFF48-945D-4418-B7C5-E0E88571F1AA}"/>
            </a:ext>
          </a:extLst>
        </xdr:cNvPr>
        <xdr:cNvCxnSpPr>
          <a:stCxn id="63" idx="2"/>
          <a:endCxn id="89" idx="3"/>
        </xdr:cNvCxnSpPr>
      </xdr:nvCxnSpPr>
      <xdr:spPr>
        <a:xfrm flipV="1">
          <a:off x="6240648" y="2523065"/>
          <a:ext cx="250111" cy="8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305227</xdr:colOff>
      <xdr:row>13</xdr:row>
      <xdr:rowOff>23523</xdr:rowOff>
    </xdr:from>
    <xdr:to>
      <xdr:col>9</xdr:col>
      <xdr:colOff>542926</xdr:colOff>
      <xdr:row>15</xdr:row>
      <xdr:rowOff>52386</xdr:rowOff>
    </xdr:to>
    <xdr:cxnSp macro="">
      <xdr:nvCxnSpPr>
        <xdr:cNvPr id="94" name="Straight Arrow Connector 93">
          <a:extLst>
            <a:ext uri="{FF2B5EF4-FFF2-40B4-BE49-F238E27FC236}">
              <a16:creationId xmlns:a16="http://schemas.microsoft.com/office/drawing/2014/main" id="{19F07A51-0752-4FB2-AEB0-7A1F7046DA18}"/>
            </a:ext>
          </a:extLst>
        </xdr:cNvPr>
        <xdr:cNvCxnSpPr>
          <a:endCxn id="90" idx="3"/>
        </xdr:cNvCxnSpPr>
      </xdr:nvCxnSpPr>
      <xdr:spPr>
        <a:xfrm>
          <a:off x="6253060" y="2526481"/>
          <a:ext cx="237699" cy="3992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307536</xdr:colOff>
      <xdr:row>10</xdr:row>
      <xdr:rowOff>160625</xdr:rowOff>
    </xdr:from>
    <xdr:to>
      <xdr:col>9</xdr:col>
      <xdr:colOff>542926</xdr:colOff>
      <xdr:row>13</xdr:row>
      <xdr:rowOff>25832</xdr:rowOff>
    </xdr:to>
    <xdr:cxnSp macro="">
      <xdr:nvCxnSpPr>
        <xdr:cNvPr id="96" name="Straight Arrow Connector 95">
          <a:extLst>
            <a:ext uri="{FF2B5EF4-FFF2-40B4-BE49-F238E27FC236}">
              <a16:creationId xmlns:a16="http://schemas.microsoft.com/office/drawing/2014/main" id="{75CC8540-28D5-41EF-BCA4-F7F69C3B67FB}"/>
            </a:ext>
          </a:extLst>
        </xdr:cNvPr>
        <xdr:cNvCxnSpPr>
          <a:endCxn id="87" idx="3"/>
        </xdr:cNvCxnSpPr>
      </xdr:nvCxnSpPr>
      <xdr:spPr>
        <a:xfrm flipV="1">
          <a:off x="6255369" y="2107958"/>
          <a:ext cx="235390" cy="42083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67236</xdr:colOff>
      <xdr:row>25</xdr:row>
      <xdr:rowOff>179294</xdr:rowOff>
    </xdr:from>
    <xdr:to>
      <xdr:col>4</xdr:col>
      <xdr:colOff>529192</xdr:colOff>
      <xdr:row>27</xdr:row>
      <xdr:rowOff>131666</xdr:rowOff>
    </xdr:to>
    <xdr:sp macro="" textlink="">
      <xdr:nvSpPr>
        <xdr:cNvPr id="100" name="Rectangle">
          <a:extLst>
            <a:ext uri="{FF2B5EF4-FFF2-40B4-BE49-F238E27FC236}">
              <a16:creationId xmlns:a16="http://schemas.microsoft.com/office/drawing/2014/main" id="{E4C3A642-F596-44A3-AF09-008B22CC95BA}"/>
            </a:ext>
          </a:extLst>
        </xdr:cNvPr>
        <xdr:cNvSpPr/>
      </xdr:nvSpPr>
      <xdr:spPr>
        <a:xfrm>
          <a:off x="1695824" y="4938059"/>
          <a:ext cx="1179133" cy="325901"/>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tx1">
            <a:lumMod val="50000"/>
            <a:lumOff val="50000"/>
          </a:schemeClr>
        </a:solidFill>
        <a:ln w="7600" cap="flat">
          <a:noFill/>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rgbClr val="FFFFFF"/>
              </a:solidFill>
              <a:latin typeface="Arial"/>
            </a:rPr>
            <a:t>Infrastructure Parameters</a:t>
          </a:r>
          <a:endParaRPr sz="760">
            <a:solidFill>
              <a:srgbClr val="FFFFFF"/>
            </a:solidFill>
            <a:latin typeface="Arial"/>
          </a:endParaRPr>
        </a:p>
      </xdr:txBody>
    </xdr:sp>
    <xdr:clientData/>
  </xdr:twoCellAnchor>
  <xdr:twoCellAnchor>
    <xdr:from>
      <xdr:col>4</xdr:col>
      <xdr:colOff>529192</xdr:colOff>
      <xdr:row>24</xdr:row>
      <xdr:rowOff>125598</xdr:rowOff>
    </xdr:from>
    <xdr:to>
      <xdr:col>5</xdr:col>
      <xdr:colOff>321235</xdr:colOff>
      <xdr:row>26</xdr:row>
      <xdr:rowOff>155481</xdr:rowOff>
    </xdr:to>
    <xdr:cxnSp macro="">
      <xdr:nvCxnSpPr>
        <xdr:cNvPr id="101" name="Connector: Elbow 100">
          <a:extLst>
            <a:ext uri="{FF2B5EF4-FFF2-40B4-BE49-F238E27FC236}">
              <a16:creationId xmlns:a16="http://schemas.microsoft.com/office/drawing/2014/main" id="{39BFE08D-A906-4945-BDEA-CF4BDAC099E3}"/>
            </a:ext>
          </a:extLst>
        </xdr:cNvPr>
        <xdr:cNvCxnSpPr>
          <a:stCxn id="100" idx="2"/>
          <a:endCxn id="102" idx="3"/>
        </xdr:cNvCxnSpPr>
      </xdr:nvCxnSpPr>
      <xdr:spPr>
        <a:xfrm flipV="1">
          <a:off x="2874957" y="4697598"/>
          <a:ext cx="509219" cy="403412"/>
        </a:xfrm>
        <a:prstGeom prst="bentConnector3">
          <a:avLst>
            <a:gd name="adj1" fmla="val 44305"/>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321235</xdr:colOff>
      <xdr:row>23</xdr:row>
      <xdr:rowOff>149411</xdr:rowOff>
    </xdr:from>
    <xdr:to>
      <xdr:col>7</xdr:col>
      <xdr:colOff>40615</xdr:colOff>
      <xdr:row>25</xdr:row>
      <xdr:rowOff>101784</xdr:rowOff>
    </xdr:to>
    <xdr:sp macro="" textlink="">
      <xdr:nvSpPr>
        <xdr:cNvPr id="102" name="Rectangle">
          <a:extLst>
            <a:ext uri="{FF2B5EF4-FFF2-40B4-BE49-F238E27FC236}">
              <a16:creationId xmlns:a16="http://schemas.microsoft.com/office/drawing/2014/main" id="{6EAC5D94-ED2D-45B5-B953-9D76116CFF8C}"/>
            </a:ext>
          </a:extLst>
        </xdr:cNvPr>
        <xdr:cNvSpPr/>
      </xdr:nvSpPr>
      <xdr:spPr>
        <a:xfrm>
          <a:off x="3384176" y="896470"/>
          <a:ext cx="1153733" cy="415549"/>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Development Timeline</a:t>
          </a:r>
          <a:endParaRPr sz="760">
            <a:solidFill>
              <a:sysClr val="windowText" lastClr="000000"/>
            </a:solidFill>
            <a:latin typeface="Arial"/>
          </a:endParaRPr>
        </a:p>
      </xdr:txBody>
    </xdr:sp>
    <xdr:clientData/>
  </xdr:twoCellAnchor>
  <xdr:twoCellAnchor>
    <xdr:from>
      <xdr:col>5</xdr:col>
      <xdr:colOff>316753</xdr:colOff>
      <xdr:row>25</xdr:row>
      <xdr:rowOff>181908</xdr:rowOff>
    </xdr:from>
    <xdr:to>
      <xdr:col>7</xdr:col>
      <xdr:colOff>36133</xdr:colOff>
      <xdr:row>27</xdr:row>
      <xdr:rowOff>136895</xdr:rowOff>
    </xdr:to>
    <xdr:sp macro="" textlink="">
      <xdr:nvSpPr>
        <xdr:cNvPr id="103" name="Rectangle">
          <a:extLst>
            <a:ext uri="{FF2B5EF4-FFF2-40B4-BE49-F238E27FC236}">
              <a16:creationId xmlns:a16="http://schemas.microsoft.com/office/drawing/2014/main" id="{36E65539-2815-4AD8-9E9B-CBA367837EF0}"/>
            </a:ext>
          </a:extLst>
        </xdr:cNvPr>
        <xdr:cNvSpPr/>
      </xdr:nvSpPr>
      <xdr:spPr>
        <a:xfrm>
          <a:off x="3377453" y="4880908"/>
          <a:ext cx="1154480" cy="323287"/>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Accessibility</a:t>
          </a:r>
          <a:endParaRPr sz="760">
            <a:solidFill>
              <a:sysClr val="windowText" lastClr="000000"/>
            </a:solidFill>
            <a:latin typeface="Arial"/>
          </a:endParaRPr>
        </a:p>
      </xdr:txBody>
    </xdr:sp>
    <xdr:clientData/>
  </xdr:twoCellAnchor>
  <xdr:twoCellAnchor>
    <xdr:from>
      <xdr:col>5</xdr:col>
      <xdr:colOff>325438</xdr:colOff>
      <xdr:row>28</xdr:row>
      <xdr:rowOff>79375</xdr:rowOff>
    </xdr:from>
    <xdr:to>
      <xdr:col>7</xdr:col>
      <xdr:colOff>44818</xdr:colOff>
      <xdr:row>30</xdr:row>
      <xdr:rowOff>35950</xdr:rowOff>
    </xdr:to>
    <xdr:sp macro="" textlink="">
      <xdr:nvSpPr>
        <xdr:cNvPr id="104" name="Rectangle">
          <a:extLst>
            <a:ext uri="{FF2B5EF4-FFF2-40B4-BE49-F238E27FC236}">
              <a16:creationId xmlns:a16="http://schemas.microsoft.com/office/drawing/2014/main" id="{23177355-00B3-477D-9F5C-87EA3F6945EC}"/>
            </a:ext>
          </a:extLst>
        </xdr:cNvPr>
        <xdr:cNvSpPr/>
      </xdr:nvSpPr>
      <xdr:spPr>
        <a:xfrm>
          <a:off x="3388379" y="1849904"/>
          <a:ext cx="1153733" cy="330105"/>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Distance</a:t>
          </a:r>
          <a:endParaRPr sz="760">
            <a:solidFill>
              <a:sysClr val="windowText" lastClr="000000"/>
            </a:solidFill>
            <a:latin typeface="Arial"/>
          </a:endParaRPr>
        </a:p>
      </xdr:txBody>
    </xdr:sp>
    <xdr:clientData/>
  </xdr:twoCellAnchor>
  <xdr:twoCellAnchor>
    <xdr:from>
      <xdr:col>4</xdr:col>
      <xdr:colOff>529192</xdr:colOff>
      <xdr:row>26</xdr:row>
      <xdr:rowOff>155481</xdr:rowOff>
    </xdr:from>
    <xdr:to>
      <xdr:col>5</xdr:col>
      <xdr:colOff>325438</xdr:colOff>
      <xdr:row>29</xdr:row>
      <xdr:rowOff>57662</xdr:rowOff>
    </xdr:to>
    <xdr:cxnSp macro="">
      <xdr:nvCxnSpPr>
        <xdr:cNvPr id="105" name="Connector: Elbow 104">
          <a:extLst>
            <a:ext uri="{FF2B5EF4-FFF2-40B4-BE49-F238E27FC236}">
              <a16:creationId xmlns:a16="http://schemas.microsoft.com/office/drawing/2014/main" id="{CA8CEC28-0D37-4E4C-BAEF-3553D8545187}"/>
            </a:ext>
          </a:extLst>
        </xdr:cNvPr>
        <xdr:cNvCxnSpPr>
          <a:stCxn id="100" idx="2"/>
          <a:endCxn id="104" idx="3"/>
        </xdr:cNvCxnSpPr>
      </xdr:nvCxnSpPr>
      <xdr:spPr>
        <a:xfrm>
          <a:off x="2874957" y="5101010"/>
          <a:ext cx="513422" cy="462476"/>
        </a:xfrm>
        <a:prstGeom prst="bentConnector3">
          <a:avLst>
            <a:gd name="adj1" fmla="val 43306"/>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44450</xdr:colOff>
      <xdr:row>26</xdr:row>
      <xdr:rowOff>152400</xdr:rowOff>
    </xdr:from>
    <xdr:to>
      <xdr:col>5</xdr:col>
      <xdr:colOff>316753</xdr:colOff>
      <xdr:row>26</xdr:row>
      <xdr:rowOff>159402</xdr:rowOff>
    </xdr:to>
    <xdr:cxnSp macro="">
      <xdr:nvCxnSpPr>
        <xdr:cNvPr id="106" name="Straight Arrow Connector 105">
          <a:extLst>
            <a:ext uri="{FF2B5EF4-FFF2-40B4-BE49-F238E27FC236}">
              <a16:creationId xmlns:a16="http://schemas.microsoft.com/office/drawing/2014/main" id="{AE2F263C-B133-4899-8EA8-B274B7D33B8A}"/>
            </a:ext>
          </a:extLst>
        </xdr:cNvPr>
        <xdr:cNvCxnSpPr>
          <a:endCxn id="103" idx="3"/>
        </xdr:cNvCxnSpPr>
      </xdr:nvCxnSpPr>
      <xdr:spPr>
        <a:xfrm>
          <a:off x="3105150" y="5035550"/>
          <a:ext cx="272303" cy="700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537882</xdr:colOff>
      <xdr:row>23</xdr:row>
      <xdr:rowOff>149412</xdr:rowOff>
    </xdr:from>
    <xdr:to>
      <xdr:col>9</xdr:col>
      <xdr:colOff>256888</xdr:colOff>
      <xdr:row>25</xdr:row>
      <xdr:rowOff>99745</xdr:rowOff>
    </xdr:to>
    <xdr:sp macro="" textlink="">
      <xdr:nvSpPr>
        <xdr:cNvPr id="112" name="Rectangle">
          <a:extLst>
            <a:ext uri="{FF2B5EF4-FFF2-40B4-BE49-F238E27FC236}">
              <a16:creationId xmlns:a16="http://schemas.microsoft.com/office/drawing/2014/main" id="{E8320171-C9CA-4157-8651-AA0BE65FC992}"/>
            </a:ext>
          </a:extLst>
        </xdr:cNvPr>
        <xdr:cNvSpPr/>
      </xdr:nvSpPr>
      <xdr:spPr>
        <a:xfrm>
          <a:off x="5035176" y="4534647"/>
          <a:ext cx="1153359" cy="323863"/>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accent1">
            <a:lumMod val="20000"/>
            <a:lumOff val="80000"/>
          </a:schemeClr>
        </a:solidFill>
        <a:ln w="7600" cap="flat">
          <a:solidFill>
            <a:schemeClr val="accent1">
              <a:lumMod val="50000"/>
            </a:schemeClr>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Likely Receiving Infrastructure Type</a:t>
          </a:r>
        </a:p>
      </xdr:txBody>
    </xdr:sp>
    <xdr:clientData/>
  </xdr:twoCellAnchor>
  <xdr:twoCellAnchor>
    <xdr:from>
      <xdr:col>7</xdr:col>
      <xdr:colOff>119531</xdr:colOff>
      <xdr:row>23</xdr:row>
      <xdr:rowOff>149412</xdr:rowOff>
    </xdr:from>
    <xdr:to>
      <xdr:col>7</xdr:col>
      <xdr:colOff>351119</xdr:colOff>
      <xdr:row>25</xdr:row>
      <xdr:rowOff>112059</xdr:rowOff>
    </xdr:to>
    <xdr:sp macro="" textlink="">
      <xdr:nvSpPr>
        <xdr:cNvPr id="113" name="Callout: Right Arrow 112">
          <a:extLst>
            <a:ext uri="{FF2B5EF4-FFF2-40B4-BE49-F238E27FC236}">
              <a16:creationId xmlns:a16="http://schemas.microsoft.com/office/drawing/2014/main" id="{9E54B4F7-D3A5-4785-951D-0F7F7479F4BA}"/>
            </a:ext>
          </a:extLst>
        </xdr:cNvPr>
        <xdr:cNvSpPr/>
      </xdr:nvSpPr>
      <xdr:spPr>
        <a:xfrm>
          <a:off x="4616825" y="4534647"/>
          <a:ext cx="231588" cy="336177"/>
        </a:xfrm>
        <a:prstGeom prst="rightArrowCallout">
          <a:avLst>
            <a:gd name="adj1" fmla="val 25000"/>
            <a:gd name="adj2" fmla="val 25000"/>
            <a:gd name="adj3" fmla="val 58333"/>
            <a:gd name="adj4" fmla="val 6497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SG" sz="1100"/>
        </a:p>
      </xdr:txBody>
    </xdr:sp>
    <xdr:clientData/>
  </xdr:twoCellAnchor>
  <xdr:twoCellAnchor editAs="oneCell">
    <xdr:from>
      <xdr:col>9</xdr:col>
      <xdr:colOff>558800</xdr:colOff>
      <xdr:row>22</xdr:row>
      <xdr:rowOff>19050</xdr:rowOff>
    </xdr:from>
    <xdr:to>
      <xdr:col>12</xdr:col>
      <xdr:colOff>484105</xdr:colOff>
      <xdr:row>27</xdr:row>
      <xdr:rowOff>25400</xdr:rowOff>
    </xdr:to>
    <xdr:pic>
      <xdr:nvPicPr>
        <xdr:cNvPr id="114" name="Picture 113">
          <a:extLst>
            <a:ext uri="{FF2B5EF4-FFF2-40B4-BE49-F238E27FC236}">
              <a16:creationId xmlns:a16="http://schemas.microsoft.com/office/drawing/2014/main" id="{028C3435-ED80-4BB8-9EAB-A610FA293B2F}"/>
            </a:ext>
          </a:extLst>
        </xdr:cNvPr>
        <xdr:cNvPicPr>
          <a:picLocks noChangeAspect="1"/>
        </xdr:cNvPicPr>
      </xdr:nvPicPr>
      <xdr:blipFill>
        <a:blip xmlns:r="http://schemas.openxmlformats.org/officeDocument/2006/relationships" r:embed="rId1"/>
        <a:stretch>
          <a:fillRect/>
        </a:stretch>
      </xdr:blipFill>
      <xdr:spPr>
        <a:xfrm>
          <a:off x="6489700" y="4165600"/>
          <a:ext cx="2077955" cy="927100"/>
        </a:xfrm>
        <a:prstGeom prst="rect">
          <a:avLst/>
        </a:prstGeom>
      </xdr:spPr>
    </xdr:pic>
    <xdr:clientData/>
  </xdr:twoCellAnchor>
  <xdr:twoCellAnchor>
    <xdr:from>
      <xdr:col>9</xdr:col>
      <xdr:colOff>388100</xdr:colOff>
      <xdr:row>20</xdr:row>
      <xdr:rowOff>146053</xdr:rowOff>
    </xdr:from>
    <xdr:to>
      <xdr:col>13</xdr:col>
      <xdr:colOff>246532</xdr:colOff>
      <xdr:row>22</xdr:row>
      <xdr:rowOff>82178</xdr:rowOff>
    </xdr:to>
    <xdr:sp macro="" textlink="">
      <xdr:nvSpPr>
        <xdr:cNvPr id="115" name="TextBox 114">
          <a:extLst>
            <a:ext uri="{FF2B5EF4-FFF2-40B4-BE49-F238E27FC236}">
              <a16:creationId xmlns:a16="http://schemas.microsoft.com/office/drawing/2014/main" id="{99AE0C12-5C95-4DF2-8099-6163EEA95DC1}"/>
            </a:ext>
          </a:extLst>
        </xdr:cNvPr>
        <xdr:cNvSpPr txBox="1"/>
      </xdr:nvSpPr>
      <xdr:spPr>
        <a:xfrm>
          <a:off x="6319747" y="3970994"/>
          <a:ext cx="2727138" cy="309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SG" sz="900" i="1">
              <a:solidFill>
                <a:sysClr val="windowText" lastClr="000000"/>
              </a:solidFill>
            </a:rPr>
            <a:t>One of the following 5 </a:t>
          </a:r>
          <a:r>
            <a:rPr lang="en-SG" sz="900" i="1" baseline="0">
              <a:solidFill>
                <a:sysClr val="windowText" lastClr="000000"/>
              </a:solidFill>
            </a:rPr>
            <a:t>options will be reccomended:</a:t>
          </a:r>
          <a:endParaRPr lang="en-SG" sz="900" i="1">
            <a:solidFill>
              <a:sysClr val="windowText" lastClr="000000"/>
            </a:solidFill>
          </a:endParaRPr>
        </a:p>
      </xdr:txBody>
    </xdr:sp>
    <xdr:clientData/>
  </xdr:twoCellAnchor>
  <xdr:twoCellAnchor>
    <xdr:from>
      <xdr:col>9</xdr:col>
      <xdr:colOff>273050</xdr:colOff>
      <xdr:row>24</xdr:row>
      <xdr:rowOff>107950</xdr:rowOff>
    </xdr:from>
    <xdr:to>
      <xdr:col>9</xdr:col>
      <xdr:colOff>523161</xdr:colOff>
      <xdr:row>24</xdr:row>
      <xdr:rowOff>108816</xdr:rowOff>
    </xdr:to>
    <xdr:cxnSp macro="">
      <xdr:nvCxnSpPr>
        <xdr:cNvPr id="116" name="Straight Arrow Connector 115">
          <a:extLst>
            <a:ext uri="{FF2B5EF4-FFF2-40B4-BE49-F238E27FC236}">
              <a16:creationId xmlns:a16="http://schemas.microsoft.com/office/drawing/2014/main" id="{8EBB0F70-2D67-4DF5-8E6B-C5ED756EE610}"/>
            </a:ext>
          </a:extLst>
        </xdr:cNvPr>
        <xdr:cNvCxnSpPr/>
      </xdr:nvCxnSpPr>
      <xdr:spPr>
        <a:xfrm flipV="1">
          <a:off x="6203950" y="4622800"/>
          <a:ext cx="250111" cy="8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271360</xdr:colOff>
      <xdr:row>24</xdr:row>
      <xdr:rowOff>113481</xdr:rowOff>
    </xdr:from>
    <xdr:to>
      <xdr:col>9</xdr:col>
      <xdr:colOff>509059</xdr:colOff>
      <xdr:row>26</xdr:row>
      <xdr:rowOff>142344</xdr:rowOff>
    </xdr:to>
    <xdr:cxnSp macro="">
      <xdr:nvCxnSpPr>
        <xdr:cNvPr id="117" name="Straight Arrow Connector 116">
          <a:extLst>
            <a:ext uri="{FF2B5EF4-FFF2-40B4-BE49-F238E27FC236}">
              <a16:creationId xmlns:a16="http://schemas.microsoft.com/office/drawing/2014/main" id="{70AEBE5A-A171-4B3B-8A13-486C4422531E}"/>
            </a:ext>
          </a:extLst>
        </xdr:cNvPr>
        <xdr:cNvCxnSpPr/>
      </xdr:nvCxnSpPr>
      <xdr:spPr>
        <a:xfrm>
          <a:off x="6202260" y="4628331"/>
          <a:ext cx="237699" cy="3971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277710</xdr:colOff>
      <xdr:row>24</xdr:row>
      <xdr:rowOff>107131</xdr:rowOff>
    </xdr:from>
    <xdr:to>
      <xdr:col>9</xdr:col>
      <xdr:colOff>514350</xdr:colOff>
      <xdr:row>25</xdr:row>
      <xdr:rowOff>120650</xdr:rowOff>
    </xdr:to>
    <xdr:cxnSp macro="">
      <xdr:nvCxnSpPr>
        <xdr:cNvPr id="118" name="Straight Arrow Connector 117">
          <a:extLst>
            <a:ext uri="{FF2B5EF4-FFF2-40B4-BE49-F238E27FC236}">
              <a16:creationId xmlns:a16="http://schemas.microsoft.com/office/drawing/2014/main" id="{5C096CFE-E005-4A3F-8A04-8EC0F36AFD20}"/>
            </a:ext>
          </a:extLst>
        </xdr:cNvPr>
        <xdr:cNvCxnSpPr/>
      </xdr:nvCxnSpPr>
      <xdr:spPr>
        <a:xfrm>
          <a:off x="6208610" y="4621981"/>
          <a:ext cx="236640" cy="1976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256888</xdr:colOff>
      <xdr:row>22</xdr:row>
      <xdr:rowOff>56908</xdr:rowOff>
    </xdr:from>
    <xdr:to>
      <xdr:col>9</xdr:col>
      <xdr:colOff>514288</xdr:colOff>
      <xdr:row>24</xdr:row>
      <xdr:rowOff>124579</xdr:rowOff>
    </xdr:to>
    <xdr:cxnSp macro="">
      <xdr:nvCxnSpPr>
        <xdr:cNvPr id="120" name="Straight Arrow Connector 119">
          <a:extLst>
            <a:ext uri="{FF2B5EF4-FFF2-40B4-BE49-F238E27FC236}">
              <a16:creationId xmlns:a16="http://schemas.microsoft.com/office/drawing/2014/main" id="{FDCEF833-0ED8-481C-80DA-55B60D43EB96}"/>
            </a:ext>
          </a:extLst>
        </xdr:cNvPr>
        <xdr:cNvCxnSpPr>
          <a:stCxn id="112" idx="2"/>
        </xdr:cNvCxnSpPr>
      </xdr:nvCxnSpPr>
      <xdr:spPr>
        <a:xfrm flipV="1">
          <a:off x="6188535" y="4255379"/>
          <a:ext cx="257400" cy="4412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290410</xdr:colOff>
      <xdr:row>23</xdr:row>
      <xdr:rowOff>139700</xdr:rowOff>
    </xdr:from>
    <xdr:to>
      <xdr:col>9</xdr:col>
      <xdr:colOff>520700</xdr:colOff>
      <xdr:row>24</xdr:row>
      <xdr:rowOff>107131</xdr:rowOff>
    </xdr:to>
    <xdr:cxnSp macro="">
      <xdr:nvCxnSpPr>
        <xdr:cNvPr id="121" name="Straight Arrow Connector 120">
          <a:extLst>
            <a:ext uri="{FF2B5EF4-FFF2-40B4-BE49-F238E27FC236}">
              <a16:creationId xmlns:a16="http://schemas.microsoft.com/office/drawing/2014/main" id="{20323568-1C4B-4B3E-BCF4-7D965CB622EC}"/>
            </a:ext>
          </a:extLst>
        </xdr:cNvPr>
        <xdr:cNvCxnSpPr/>
      </xdr:nvCxnSpPr>
      <xdr:spPr>
        <a:xfrm flipV="1">
          <a:off x="6221310" y="4470400"/>
          <a:ext cx="230290" cy="15158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403415</xdr:colOff>
      <xdr:row>27</xdr:row>
      <xdr:rowOff>89648</xdr:rowOff>
    </xdr:from>
    <xdr:to>
      <xdr:col>13</xdr:col>
      <xdr:colOff>445996</xdr:colOff>
      <xdr:row>28</xdr:row>
      <xdr:rowOff>107950</xdr:rowOff>
    </xdr:to>
    <xdr:sp macro="" textlink="">
      <xdr:nvSpPr>
        <xdr:cNvPr id="123" name="TextBox 122">
          <a:extLst>
            <a:ext uri="{FF2B5EF4-FFF2-40B4-BE49-F238E27FC236}">
              <a16:creationId xmlns:a16="http://schemas.microsoft.com/office/drawing/2014/main" id="{B72B0224-149C-4AB1-91F4-4998BC73B7AB}"/>
            </a:ext>
          </a:extLst>
        </xdr:cNvPr>
        <xdr:cNvSpPr txBox="1"/>
      </xdr:nvSpPr>
      <xdr:spPr>
        <a:xfrm>
          <a:off x="6335062" y="5221942"/>
          <a:ext cx="2911287" cy="205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SG" sz="900" i="1">
              <a:solidFill>
                <a:sysClr val="windowText" lastClr="000000"/>
              </a:solidFill>
            </a:rPr>
            <a:t>One/few of the following 9 </a:t>
          </a:r>
          <a:r>
            <a:rPr lang="en-SG" sz="900" i="1" baseline="0">
              <a:solidFill>
                <a:sysClr val="windowText" lastClr="000000"/>
              </a:solidFill>
            </a:rPr>
            <a:t>options will be reccomended:</a:t>
          </a:r>
          <a:endParaRPr lang="en-SG" sz="900" i="1">
            <a:solidFill>
              <a:sysClr val="windowText" lastClr="000000"/>
            </a:solidFill>
          </a:endParaRPr>
        </a:p>
      </xdr:txBody>
    </xdr:sp>
    <xdr:clientData/>
  </xdr:twoCellAnchor>
  <xdr:twoCellAnchor>
    <xdr:from>
      <xdr:col>7</xdr:col>
      <xdr:colOff>127375</xdr:colOff>
      <xdr:row>26</xdr:row>
      <xdr:rowOff>19797</xdr:rowOff>
    </xdr:from>
    <xdr:to>
      <xdr:col>7</xdr:col>
      <xdr:colOff>323850</xdr:colOff>
      <xdr:row>30</xdr:row>
      <xdr:rowOff>25400</xdr:rowOff>
    </xdr:to>
    <xdr:sp macro="" textlink="">
      <xdr:nvSpPr>
        <xdr:cNvPr id="124" name="Callout: Right Arrow 123">
          <a:extLst>
            <a:ext uri="{FF2B5EF4-FFF2-40B4-BE49-F238E27FC236}">
              <a16:creationId xmlns:a16="http://schemas.microsoft.com/office/drawing/2014/main" id="{CFBFE2CC-6B27-4B3F-8002-6D210E4FC6DC}"/>
            </a:ext>
          </a:extLst>
        </xdr:cNvPr>
        <xdr:cNvSpPr/>
      </xdr:nvSpPr>
      <xdr:spPr>
        <a:xfrm>
          <a:off x="4623175" y="4902947"/>
          <a:ext cx="196475" cy="742203"/>
        </a:xfrm>
        <a:prstGeom prst="rightArrowCallout">
          <a:avLst>
            <a:gd name="adj1" fmla="val 25000"/>
            <a:gd name="adj2" fmla="val 25000"/>
            <a:gd name="adj3" fmla="val 58333"/>
            <a:gd name="adj4" fmla="val 6497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SG" sz="1100"/>
        </a:p>
      </xdr:txBody>
    </xdr:sp>
    <xdr:clientData/>
  </xdr:twoCellAnchor>
  <xdr:twoCellAnchor>
    <xdr:from>
      <xdr:col>7</xdr:col>
      <xdr:colOff>514350</xdr:colOff>
      <xdr:row>27</xdr:row>
      <xdr:rowOff>101600</xdr:rowOff>
    </xdr:from>
    <xdr:to>
      <xdr:col>9</xdr:col>
      <xdr:colOff>233356</xdr:colOff>
      <xdr:row>29</xdr:row>
      <xdr:rowOff>133350</xdr:rowOff>
    </xdr:to>
    <xdr:sp macro="" textlink="">
      <xdr:nvSpPr>
        <xdr:cNvPr id="125" name="Rectangle">
          <a:extLst>
            <a:ext uri="{FF2B5EF4-FFF2-40B4-BE49-F238E27FC236}">
              <a16:creationId xmlns:a16="http://schemas.microsoft.com/office/drawing/2014/main" id="{F7B2384D-197A-44A3-811D-5F36A0CA7F5C}"/>
            </a:ext>
          </a:extLst>
        </xdr:cNvPr>
        <xdr:cNvSpPr/>
      </xdr:nvSpPr>
      <xdr:spPr>
        <a:xfrm>
          <a:off x="5010150" y="5168900"/>
          <a:ext cx="1154106" cy="400050"/>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accent1">
            <a:lumMod val="20000"/>
            <a:lumOff val="80000"/>
          </a:schemeClr>
        </a:solidFill>
        <a:ln w="7600" cap="flat">
          <a:solidFill>
            <a:schemeClr val="accent1">
              <a:lumMod val="50000"/>
            </a:schemeClr>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Most Economically Feasible Delivery Method</a:t>
          </a:r>
        </a:p>
      </xdr:txBody>
    </xdr:sp>
    <xdr:clientData/>
  </xdr:twoCellAnchor>
  <xdr:twoCellAnchor editAs="oneCell">
    <xdr:from>
      <xdr:col>9</xdr:col>
      <xdr:colOff>558800</xdr:colOff>
      <xdr:row>28</xdr:row>
      <xdr:rowOff>149037</xdr:rowOff>
    </xdr:from>
    <xdr:to>
      <xdr:col>12</xdr:col>
      <xdr:colOff>450850</xdr:colOff>
      <xdr:row>37</xdr:row>
      <xdr:rowOff>173877</xdr:rowOff>
    </xdr:to>
    <xdr:pic>
      <xdr:nvPicPr>
        <xdr:cNvPr id="129" name="Picture 128">
          <a:extLst>
            <a:ext uri="{FF2B5EF4-FFF2-40B4-BE49-F238E27FC236}">
              <a16:creationId xmlns:a16="http://schemas.microsoft.com/office/drawing/2014/main" id="{6FA0FAB7-0F1B-45F1-9513-4D13E94388C9}"/>
            </a:ext>
          </a:extLst>
        </xdr:cNvPr>
        <xdr:cNvPicPr>
          <a:picLocks noChangeAspect="1"/>
        </xdr:cNvPicPr>
      </xdr:nvPicPr>
      <xdr:blipFill>
        <a:blip xmlns:r="http://schemas.openxmlformats.org/officeDocument/2006/relationships" r:embed="rId2"/>
        <a:stretch>
          <a:fillRect/>
        </a:stretch>
      </xdr:blipFill>
      <xdr:spPr>
        <a:xfrm>
          <a:off x="6490447" y="5468096"/>
          <a:ext cx="2043579" cy="1743075"/>
        </a:xfrm>
        <a:prstGeom prst="rect">
          <a:avLst/>
        </a:prstGeom>
      </xdr:spPr>
    </xdr:pic>
    <xdr:clientData/>
  </xdr:twoCellAnchor>
  <xdr:twoCellAnchor>
    <xdr:from>
      <xdr:col>9</xdr:col>
      <xdr:colOff>233260</xdr:colOff>
      <xdr:row>28</xdr:row>
      <xdr:rowOff>75381</xdr:rowOff>
    </xdr:from>
    <xdr:to>
      <xdr:col>9</xdr:col>
      <xdr:colOff>495300</xdr:colOff>
      <xdr:row>30</xdr:row>
      <xdr:rowOff>63500</xdr:rowOff>
    </xdr:to>
    <xdr:cxnSp macro="">
      <xdr:nvCxnSpPr>
        <xdr:cNvPr id="130" name="Straight Arrow Connector 129">
          <a:extLst>
            <a:ext uri="{FF2B5EF4-FFF2-40B4-BE49-F238E27FC236}">
              <a16:creationId xmlns:a16="http://schemas.microsoft.com/office/drawing/2014/main" id="{6C867D8F-DC52-4AC8-86AB-E504D4873AC6}"/>
            </a:ext>
          </a:extLst>
        </xdr:cNvPr>
        <xdr:cNvCxnSpPr/>
      </xdr:nvCxnSpPr>
      <xdr:spPr>
        <a:xfrm>
          <a:off x="6164160" y="5326831"/>
          <a:ext cx="262040" cy="3564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239610</xdr:colOff>
      <xdr:row>28</xdr:row>
      <xdr:rowOff>81731</xdr:rowOff>
    </xdr:from>
    <xdr:to>
      <xdr:col>9</xdr:col>
      <xdr:colOff>476250</xdr:colOff>
      <xdr:row>29</xdr:row>
      <xdr:rowOff>95250</xdr:rowOff>
    </xdr:to>
    <xdr:cxnSp macro="">
      <xdr:nvCxnSpPr>
        <xdr:cNvPr id="132" name="Straight Arrow Connector 131">
          <a:extLst>
            <a:ext uri="{FF2B5EF4-FFF2-40B4-BE49-F238E27FC236}">
              <a16:creationId xmlns:a16="http://schemas.microsoft.com/office/drawing/2014/main" id="{8D908968-0C4F-4FC7-ADF7-7C9189FE0544}"/>
            </a:ext>
          </a:extLst>
        </xdr:cNvPr>
        <xdr:cNvCxnSpPr/>
      </xdr:nvCxnSpPr>
      <xdr:spPr>
        <a:xfrm>
          <a:off x="6170510" y="5333181"/>
          <a:ext cx="236640" cy="1976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233260</xdr:colOff>
      <xdr:row>28</xdr:row>
      <xdr:rowOff>88081</xdr:rowOff>
    </xdr:from>
    <xdr:to>
      <xdr:col>9</xdr:col>
      <xdr:colOff>520700</xdr:colOff>
      <xdr:row>31</xdr:row>
      <xdr:rowOff>95250</xdr:rowOff>
    </xdr:to>
    <xdr:cxnSp macro="">
      <xdr:nvCxnSpPr>
        <xdr:cNvPr id="133" name="Straight Arrow Connector 132">
          <a:extLst>
            <a:ext uri="{FF2B5EF4-FFF2-40B4-BE49-F238E27FC236}">
              <a16:creationId xmlns:a16="http://schemas.microsoft.com/office/drawing/2014/main" id="{DABA56F6-1D2C-4365-BC33-DBDDF84EB504}"/>
            </a:ext>
          </a:extLst>
        </xdr:cNvPr>
        <xdr:cNvCxnSpPr/>
      </xdr:nvCxnSpPr>
      <xdr:spPr>
        <a:xfrm>
          <a:off x="6164160" y="5339531"/>
          <a:ext cx="287440" cy="5596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233260</xdr:colOff>
      <xdr:row>28</xdr:row>
      <xdr:rowOff>113481</xdr:rowOff>
    </xdr:from>
    <xdr:to>
      <xdr:col>9</xdr:col>
      <xdr:colOff>508000</xdr:colOff>
      <xdr:row>32</xdr:row>
      <xdr:rowOff>31750</xdr:rowOff>
    </xdr:to>
    <xdr:cxnSp macro="">
      <xdr:nvCxnSpPr>
        <xdr:cNvPr id="135" name="Straight Arrow Connector 134">
          <a:extLst>
            <a:ext uri="{FF2B5EF4-FFF2-40B4-BE49-F238E27FC236}">
              <a16:creationId xmlns:a16="http://schemas.microsoft.com/office/drawing/2014/main" id="{F806F5C9-4CF8-4684-BF8D-19F3455DF654}"/>
            </a:ext>
          </a:extLst>
        </xdr:cNvPr>
        <xdr:cNvCxnSpPr/>
      </xdr:nvCxnSpPr>
      <xdr:spPr>
        <a:xfrm>
          <a:off x="6164160" y="5364931"/>
          <a:ext cx="274740" cy="692969"/>
        </a:xfrm>
        <a:prstGeom prst="straightConnector1">
          <a:avLst/>
        </a:prstGeom>
        <a:ln>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239610</xdr:colOff>
      <xdr:row>28</xdr:row>
      <xdr:rowOff>145231</xdr:rowOff>
    </xdr:from>
    <xdr:to>
      <xdr:col>9</xdr:col>
      <xdr:colOff>476250</xdr:colOff>
      <xdr:row>33</xdr:row>
      <xdr:rowOff>50800</xdr:rowOff>
    </xdr:to>
    <xdr:cxnSp macro="">
      <xdr:nvCxnSpPr>
        <xdr:cNvPr id="139" name="Straight Arrow Connector 138">
          <a:extLst>
            <a:ext uri="{FF2B5EF4-FFF2-40B4-BE49-F238E27FC236}">
              <a16:creationId xmlns:a16="http://schemas.microsoft.com/office/drawing/2014/main" id="{CACD0E32-A85F-42B4-A517-6489778DFB50}"/>
            </a:ext>
          </a:extLst>
        </xdr:cNvPr>
        <xdr:cNvCxnSpPr/>
      </xdr:nvCxnSpPr>
      <xdr:spPr>
        <a:xfrm>
          <a:off x="6170510" y="5396681"/>
          <a:ext cx="236640" cy="864419"/>
        </a:xfrm>
        <a:prstGeom prst="straightConnector1">
          <a:avLst/>
        </a:prstGeom>
        <a:ln>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239610</xdr:colOff>
      <xdr:row>28</xdr:row>
      <xdr:rowOff>151581</xdr:rowOff>
    </xdr:from>
    <xdr:to>
      <xdr:col>9</xdr:col>
      <xdr:colOff>393700</xdr:colOff>
      <xdr:row>33</xdr:row>
      <xdr:rowOff>158750</xdr:rowOff>
    </xdr:to>
    <xdr:cxnSp macro="">
      <xdr:nvCxnSpPr>
        <xdr:cNvPr id="141" name="Straight Arrow Connector 140">
          <a:extLst>
            <a:ext uri="{FF2B5EF4-FFF2-40B4-BE49-F238E27FC236}">
              <a16:creationId xmlns:a16="http://schemas.microsoft.com/office/drawing/2014/main" id="{DE220769-1E8D-48DB-AAAE-352352F24C6B}"/>
            </a:ext>
          </a:extLst>
        </xdr:cNvPr>
        <xdr:cNvCxnSpPr/>
      </xdr:nvCxnSpPr>
      <xdr:spPr>
        <a:xfrm>
          <a:off x="6170510" y="5403031"/>
          <a:ext cx="154090" cy="966019"/>
        </a:xfrm>
        <a:prstGeom prst="straightConnector1">
          <a:avLst/>
        </a:prstGeom>
        <a:ln>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469901</xdr:colOff>
      <xdr:row>26</xdr:row>
      <xdr:rowOff>11579</xdr:rowOff>
    </xdr:from>
    <xdr:to>
      <xdr:col>2</xdr:col>
      <xdr:colOff>666751</xdr:colOff>
      <xdr:row>27</xdr:row>
      <xdr:rowOff>134843</xdr:rowOff>
    </xdr:to>
    <xdr:sp macro="" textlink="">
      <xdr:nvSpPr>
        <xdr:cNvPr id="144" name="TextBox 143">
          <a:extLst>
            <a:ext uri="{FF2B5EF4-FFF2-40B4-BE49-F238E27FC236}">
              <a16:creationId xmlns:a16="http://schemas.microsoft.com/office/drawing/2014/main" id="{B597F5F5-E726-4AD7-B144-DD8F347E0377}"/>
            </a:ext>
          </a:extLst>
        </xdr:cNvPr>
        <xdr:cNvSpPr txBox="1"/>
      </xdr:nvSpPr>
      <xdr:spPr>
        <a:xfrm>
          <a:off x="664136" y="4957108"/>
          <a:ext cx="914027" cy="310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SG" sz="1200" b="1">
              <a:solidFill>
                <a:sysClr val="windowText" lastClr="000000"/>
              </a:solidFill>
            </a:rPr>
            <a:t>STEP ❸</a:t>
          </a:r>
        </a:p>
      </xdr:txBody>
    </xdr:sp>
    <xdr:clientData/>
  </xdr:twoCellAnchor>
  <xdr:twoCellAnchor>
    <xdr:from>
      <xdr:col>1</xdr:col>
      <xdr:colOff>537885</xdr:colOff>
      <xdr:row>43</xdr:row>
      <xdr:rowOff>14942</xdr:rowOff>
    </xdr:from>
    <xdr:to>
      <xdr:col>3</xdr:col>
      <xdr:colOff>17559</xdr:colOff>
      <xdr:row>44</xdr:row>
      <xdr:rowOff>138206</xdr:rowOff>
    </xdr:to>
    <xdr:sp macro="" textlink="">
      <xdr:nvSpPr>
        <xdr:cNvPr id="146" name="TextBox 145">
          <a:extLst>
            <a:ext uri="{FF2B5EF4-FFF2-40B4-BE49-F238E27FC236}">
              <a16:creationId xmlns:a16="http://schemas.microsoft.com/office/drawing/2014/main" id="{880AC9BD-244E-4B40-8046-F9A16EE67FF3}"/>
            </a:ext>
          </a:extLst>
        </xdr:cNvPr>
        <xdr:cNvSpPr txBox="1"/>
      </xdr:nvSpPr>
      <xdr:spPr>
        <a:xfrm>
          <a:off x="732120" y="8172824"/>
          <a:ext cx="914027" cy="310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SG" sz="1200" b="1">
              <a:solidFill>
                <a:sysClr val="windowText" lastClr="000000"/>
              </a:solidFill>
            </a:rPr>
            <a:t>STEP ❹</a:t>
          </a:r>
        </a:p>
      </xdr:txBody>
    </xdr:sp>
    <xdr:clientData/>
  </xdr:twoCellAnchor>
  <xdr:twoCellAnchor>
    <xdr:from>
      <xdr:col>3</xdr:col>
      <xdr:colOff>67236</xdr:colOff>
      <xdr:row>42</xdr:row>
      <xdr:rowOff>179294</xdr:rowOff>
    </xdr:from>
    <xdr:to>
      <xdr:col>4</xdr:col>
      <xdr:colOff>529192</xdr:colOff>
      <xdr:row>44</xdr:row>
      <xdr:rowOff>131666</xdr:rowOff>
    </xdr:to>
    <xdr:sp macro="" textlink="">
      <xdr:nvSpPr>
        <xdr:cNvPr id="147" name="Rectangle">
          <a:extLst>
            <a:ext uri="{FF2B5EF4-FFF2-40B4-BE49-F238E27FC236}">
              <a16:creationId xmlns:a16="http://schemas.microsoft.com/office/drawing/2014/main" id="{DE17011C-9BFC-4A4F-A305-336EC7A530EB}"/>
            </a:ext>
          </a:extLst>
        </xdr:cNvPr>
        <xdr:cNvSpPr/>
      </xdr:nvSpPr>
      <xdr:spPr>
        <a:xfrm>
          <a:off x="1695824" y="4938059"/>
          <a:ext cx="1179133" cy="325901"/>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tx1">
            <a:lumMod val="50000"/>
            <a:lumOff val="50000"/>
          </a:schemeClr>
        </a:solidFill>
        <a:ln w="7600" cap="flat">
          <a:noFill/>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rgbClr val="FFFFFF"/>
              </a:solidFill>
              <a:latin typeface="Arial"/>
            </a:rPr>
            <a:t>Technical Parameters</a:t>
          </a:r>
          <a:endParaRPr sz="760">
            <a:solidFill>
              <a:srgbClr val="FFFFFF"/>
            </a:solidFill>
            <a:latin typeface="Arial"/>
          </a:endParaRPr>
        </a:p>
      </xdr:txBody>
    </xdr:sp>
    <xdr:clientData/>
  </xdr:twoCellAnchor>
  <xdr:twoCellAnchor>
    <xdr:from>
      <xdr:col>4</xdr:col>
      <xdr:colOff>529192</xdr:colOff>
      <xdr:row>41</xdr:row>
      <xdr:rowOff>125598</xdr:rowOff>
    </xdr:from>
    <xdr:to>
      <xdr:col>5</xdr:col>
      <xdr:colOff>321235</xdr:colOff>
      <xdr:row>43</xdr:row>
      <xdr:rowOff>155481</xdr:rowOff>
    </xdr:to>
    <xdr:cxnSp macro="">
      <xdr:nvCxnSpPr>
        <xdr:cNvPr id="148" name="Connector: Elbow 147">
          <a:extLst>
            <a:ext uri="{FF2B5EF4-FFF2-40B4-BE49-F238E27FC236}">
              <a16:creationId xmlns:a16="http://schemas.microsoft.com/office/drawing/2014/main" id="{C0415919-E552-4A0B-A9C4-F993E77AF799}"/>
            </a:ext>
          </a:extLst>
        </xdr:cNvPr>
        <xdr:cNvCxnSpPr>
          <a:stCxn id="147" idx="2"/>
          <a:endCxn id="149" idx="3"/>
        </xdr:cNvCxnSpPr>
      </xdr:nvCxnSpPr>
      <xdr:spPr>
        <a:xfrm flipV="1">
          <a:off x="2874957" y="4697598"/>
          <a:ext cx="509219" cy="403412"/>
        </a:xfrm>
        <a:prstGeom prst="bentConnector3">
          <a:avLst>
            <a:gd name="adj1" fmla="val 44305"/>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321235</xdr:colOff>
      <xdr:row>40</xdr:row>
      <xdr:rowOff>149411</xdr:rowOff>
    </xdr:from>
    <xdr:to>
      <xdr:col>7</xdr:col>
      <xdr:colOff>40615</xdr:colOff>
      <xdr:row>42</xdr:row>
      <xdr:rowOff>101784</xdr:rowOff>
    </xdr:to>
    <xdr:sp macro="" textlink="">
      <xdr:nvSpPr>
        <xdr:cNvPr id="149" name="Rectangle">
          <a:extLst>
            <a:ext uri="{FF2B5EF4-FFF2-40B4-BE49-F238E27FC236}">
              <a16:creationId xmlns:a16="http://schemas.microsoft.com/office/drawing/2014/main" id="{A2252B02-4CFC-427C-A52D-E171453791EB}"/>
            </a:ext>
          </a:extLst>
        </xdr:cNvPr>
        <xdr:cNvSpPr/>
      </xdr:nvSpPr>
      <xdr:spPr>
        <a:xfrm>
          <a:off x="3384176" y="4534646"/>
          <a:ext cx="1153733" cy="325903"/>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Water Depth</a:t>
          </a:r>
          <a:endParaRPr sz="760">
            <a:solidFill>
              <a:sysClr val="windowText" lastClr="000000"/>
            </a:solidFill>
            <a:latin typeface="Arial"/>
          </a:endParaRPr>
        </a:p>
      </xdr:txBody>
    </xdr:sp>
    <xdr:clientData/>
  </xdr:twoCellAnchor>
  <xdr:twoCellAnchor>
    <xdr:from>
      <xdr:col>5</xdr:col>
      <xdr:colOff>316753</xdr:colOff>
      <xdr:row>42</xdr:row>
      <xdr:rowOff>181908</xdr:rowOff>
    </xdr:from>
    <xdr:to>
      <xdr:col>7</xdr:col>
      <xdr:colOff>36133</xdr:colOff>
      <xdr:row>44</xdr:row>
      <xdr:rowOff>136895</xdr:rowOff>
    </xdr:to>
    <xdr:sp macro="" textlink="">
      <xdr:nvSpPr>
        <xdr:cNvPr id="150" name="Rectangle">
          <a:extLst>
            <a:ext uri="{FF2B5EF4-FFF2-40B4-BE49-F238E27FC236}">
              <a16:creationId xmlns:a16="http://schemas.microsoft.com/office/drawing/2014/main" id="{4AD8C9C8-7E79-4E13-9983-621EB97FC24E}"/>
            </a:ext>
          </a:extLst>
        </xdr:cNvPr>
        <xdr:cNvSpPr/>
      </xdr:nvSpPr>
      <xdr:spPr>
        <a:xfrm>
          <a:off x="3379694" y="4940673"/>
          <a:ext cx="1153733" cy="328516"/>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Wave Height</a:t>
          </a:r>
          <a:endParaRPr sz="760">
            <a:solidFill>
              <a:sysClr val="windowText" lastClr="000000"/>
            </a:solidFill>
            <a:latin typeface="Arial"/>
          </a:endParaRPr>
        </a:p>
      </xdr:txBody>
    </xdr:sp>
    <xdr:clientData/>
  </xdr:twoCellAnchor>
  <xdr:twoCellAnchor>
    <xdr:from>
      <xdr:col>5</xdr:col>
      <xdr:colOff>325438</xdr:colOff>
      <xdr:row>45</xdr:row>
      <xdr:rowOff>79375</xdr:rowOff>
    </xdr:from>
    <xdr:to>
      <xdr:col>7</xdr:col>
      <xdr:colOff>44818</xdr:colOff>
      <xdr:row>47</xdr:row>
      <xdr:rowOff>35950</xdr:rowOff>
    </xdr:to>
    <xdr:sp macro="" textlink="">
      <xdr:nvSpPr>
        <xdr:cNvPr id="151" name="Rectangle">
          <a:extLst>
            <a:ext uri="{FF2B5EF4-FFF2-40B4-BE49-F238E27FC236}">
              <a16:creationId xmlns:a16="http://schemas.microsoft.com/office/drawing/2014/main" id="{1C980BEF-9012-46B4-B6CD-C15D44A5C5E1}"/>
            </a:ext>
          </a:extLst>
        </xdr:cNvPr>
        <xdr:cNvSpPr/>
      </xdr:nvSpPr>
      <xdr:spPr>
        <a:xfrm>
          <a:off x="3388379" y="5398434"/>
          <a:ext cx="1153733" cy="330104"/>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Wind Speed</a:t>
          </a:r>
          <a:endParaRPr sz="760">
            <a:solidFill>
              <a:sysClr val="windowText" lastClr="000000"/>
            </a:solidFill>
            <a:latin typeface="Arial"/>
          </a:endParaRPr>
        </a:p>
      </xdr:txBody>
    </xdr:sp>
    <xdr:clientData/>
  </xdr:twoCellAnchor>
  <xdr:twoCellAnchor>
    <xdr:from>
      <xdr:col>4</xdr:col>
      <xdr:colOff>529192</xdr:colOff>
      <xdr:row>43</xdr:row>
      <xdr:rowOff>155481</xdr:rowOff>
    </xdr:from>
    <xdr:to>
      <xdr:col>5</xdr:col>
      <xdr:colOff>325438</xdr:colOff>
      <xdr:row>46</xdr:row>
      <xdr:rowOff>57662</xdr:rowOff>
    </xdr:to>
    <xdr:cxnSp macro="">
      <xdr:nvCxnSpPr>
        <xdr:cNvPr id="152" name="Connector: Elbow 151">
          <a:extLst>
            <a:ext uri="{FF2B5EF4-FFF2-40B4-BE49-F238E27FC236}">
              <a16:creationId xmlns:a16="http://schemas.microsoft.com/office/drawing/2014/main" id="{F874A2C1-8995-41EA-8AEA-E7BA57050685}"/>
            </a:ext>
          </a:extLst>
        </xdr:cNvPr>
        <xdr:cNvCxnSpPr>
          <a:stCxn id="147" idx="2"/>
          <a:endCxn id="151" idx="3"/>
        </xdr:cNvCxnSpPr>
      </xdr:nvCxnSpPr>
      <xdr:spPr>
        <a:xfrm>
          <a:off x="2874957" y="5101010"/>
          <a:ext cx="513422" cy="462476"/>
        </a:xfrm>
        <a:prstGeom prst="bentConnector3">
          <a:avLst>
            <a:gd name="adj1" fmla="val 43306"/>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44450</xdr:colOff>
      <xdr:row>43</xdr:row>
      <xdr:rowOff>152400</xdr:rowOff>
    </xdr:from>
    <xdr:to>
      <xdr:col>5</xdr:col>
      <xdr:colOff>316753</xdr:colOff>
      <xdr:row>43</xdr:row>
      <xdr:rowOff>159402</xdr:rowOff>
    </xdr:to>
    <xdr:cxnSp macro="">
      <xdr:nvCxnSpPr>
        <xdr:cNvPr id="153" name="Straight Arrow Connector 152">
          <a:extLst>
            <a:ext uri="{FF2B5EF4-FFF2-40B4-BE49-F238E27FC236}">
              <a16:creationId xmlns:a16="http://schemas.microsoft.com/office/drawing/2014/main" id="{D12BD328-8858-4937-BE7A-6FD4EBAAB398}"/>
            </a:ext>
          </a:extLst>
        </xdr:cNvPr>
        <xdr:cNvCxnSpPr>
          <a:endCxn id="150" idx="3"/>
        </xdr:cNvCxnSpPr>
      </xdr:nvCxnSpPr>
      <xdr:spPr>
        <a:xfrm>
          <a:off x="3107391" y="5097929"/>
          <a:ext cx="272303" cy="700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537882</xdr:colOff>
      <xdr:row>40</xdr:row>
      <xdr:rowOff>149412</xdr:rowOff>
    </xdr:from>
    <xdr:to>
      <xdr:col>9</xdr:col>
      <xdr:colOff>256888</xdr:colOff>
      <xdr:row>42</xdr:row>
      <xdr:rowOff>156882</xdr:rowOff>
    </xdr:to>
    <xdr:sp macro="" textlink="">
      <xdr:nvSpPr>
        <xdr:cNvPr id="154" name="Rectangle">
          <a:extLst>
            <a:ext uri="{FF2B5EF4-FFF2-40B4-BE49-F238E27FC236}">
              <a16:creationId xmlns:a16="http://schemas.microsoft.com/office/drawing/2014/main" id="{1F7238E4-A16C-4AE7-9CEA-89FDA70CA197}"/>
            </a:ext>
          </a:extLst>
        </xdr:cNvPr>
        <xdr:cNvSpPr/>
      </xdr:nvSpPr>
      <xdr:spPr>
        <a:xfrm>
          <a:off x="5035176" y="7747000"/>
          <a:ext cx="1153359" cy="381000"/>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accent1">
            <a:lumMod val="20000"/>
            <a:lumOff val="80000"/>
          </a:schemeClr>
        </a:solidFill>
        <a:ln w="7600" cap="flat">
          <a:solidFill>
            <a:schemeClr val="accent1">
              <a:lumMod val="50000"/>
            </a:schemeClr>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Most Technically Feasible Delivery Method</a:t>
          </a:r>
        </a:p>
      </xdr:txBody>
    </xdr:sp>
    <xdr:clientData/>
  </xdr:twoCellAnchor>
  <xdr:twoCellAnchor>
    <xdr:from>
      <xdr:col>7</xdr:col>
      <xdr:colOff>119531</xdr:colOff>
      <xdr:row>40</xdr:row>
      <xdr:rowOff>149412</xdr:rowOff>
    </xdr:from>
    <xdr:to>
      <xdr:col>7</xdr:col>
      <xdr:colOff>351119</xdr:colOff>
      <xdr:row>42</xdr:row>
      <xdr:rowOff>112059</xdr:rowOff>
    </xdr:to>
    <xdr:sp macro="" textlink="">
      <xdr:nvSpPr>
        <xdr:cNvPr id="155" name="Callout: Right Arrow 154">
          <a:extLst>
            <a:ext uri="{FF2B5EF4-FFF2-40B4-BE49-F238E27FC236}">
              <a16:creationId xmlns:a16="http://schemas.microsoft.com/office/drawing/2014/main" id="{F89112E5-1485-4BAF-9C4B-FE8E22469BB0}"/>
            </a:ext>
          </a:extLst>
        </xdr:cNvPr>
        <xdr:cNvSpPr/>
      </xdr:nvSpPr>
      <xdr:spPr>
        <a:xfrm>
          <a:off x="4616825" y="4534647"/>
          <a:ext cx="231588" cy="336177"/>
        </a:xfrm>
        <a:prstGeom prst="rightArrowCallout">
          <a:avLst>
            <a:gd name="adj1" fmla="val 25000"/>
            <a:gd name="adj2" fmla="val 25000"/>
            <a:gd name="adj3" fmla="val 58333"/>
            <a:gd name="adj4" fmla="val 6497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273050</xdr:colOff>
      <xdr:row>41</xdr:row>
      <xdr:rowOff>52294</xdr:rowOff>
    </xdr:from>
    <xdr:to>
      <xdr:col>9</xdr:col>
      <xdr:colOff>455706</xdr:colOff>
      <xdr:row>41</xdr:row>
      <xdr:rowOff>108816</xdr:rowOff>
    </xdr:to>
    <xdr:cxnSp macro="">
      <xdr:nvCxnSpPr>
        <xdr:cNvPr id="156" name="Straight Arrow Connector 155">
          <a:extLst>
            <a:ext uri="{FF2B5EF4-FFF2-40B4-BE49-F238E27FC236}">
              <a16:creationId xmlns:a16="http://schemas.microsoft.com/office/drawing/2014/main" id="{DE68ADCC-7379-4EE4-BC0F-C2EA42A66F3D}"/>
            </a:ext>
          </a:extLst>
        </xdr:cNvPr>
        <xdr:cNvCxnSpPr/>
      </xdr:nvCxnSpPr>
      <xdr:spPr>
        <a:xfrm flipV="1">
          <a:off x="6204697" y="7836647"/>
          <a:ext cx="182656" cy="5652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271360</xdr:colOff>
      <xdr:row>41</xdr:row>
      <xdr:rowOff>113481</xdr:rowOff>
    </xdr:from>
    <xdr:to>
      <xdr:col>9</xdr:col>
      <xdr:colOff>440765</xdr:colOff>
      <xdr:row>42</xdr:row>
      <xdr:rowOff>179294</xdr:rowOff>
    </xdr:to>
    <xdr:cxnSp macro="">
      <xdr:nvCxnSpPr>
        <xdr:cNvPr id="157" name="Straight Arrow Connector 156">
          <a:extLst>
            <a:ext uri="{FF2B5EF4-FFF2-40B4-BE49-F238E27FC236}">
              <a16:creationId xmlns:a16="http://schemas.microsoft.com/office/drawing/2014/main" id="{69E9EC1C-4EFB-4BD7-85B5-10AF4BE16939}"/>
            </a:ext>
          </a:extLst>
        </xdr:cNvPr>
        <xdr:cNvCxnSpPr/>
      </xdr:nvCxnSpPr>
      <xdr:spPr>
        <a:xfrm>
          <a:off x="6203007" y="7897834"/>
          <a:ext cx="169405" cy="25257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277710</xdr:colOff>
      <xdr:row>41</xdr:row>
      <xdr:rowOff>107131</xdr:rowOff>
    </xdr:from>
    <xdr:to>
      <xdr:col>9</xdr:col>
      <xdr:colOff>463177</xdr:colOff>
      <xdr:row>42</xdr:row>
      <xdr:rowOff>29882</xdr:rowOff>
    </xdr:to>
    <xdr:cxnSp macro="">
      <xdr:nvCxnSpPr>
        <xdr:cNvPr id="158" name="Straight Arrow Connector 157">
          <a:extLst>
            <a:ext uri="{FF2B5EF4-FFF2-40B4-BE49-F238E27FC236}">
              <a16:creationId xmlns:a16="http://schemas.microsoft.com/office/drawing/2014/main" id="{1691E495-4CBF-4F98-8BA4-EA3AB5CE3621}"/>
            </a:ext>
          </a:extLst>
        </xdr:cNvPr>
        <xdr:cNvCxnSpPr/>
      </xdr:nvCxnSpPr>
      <xdr:spPr>
        <a:xfrm>
          <a:off x="6209357" y="7891484"/>
          <a:ext cx="185467" cy="10951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256888</xdr:colOff>
      <xdr:row>40</xdr:row>
      <xdr:rowOff>89648</xdr:rowOff>
    </xdr:from>
    <xdr:to>
      <xdr:col>9</xdr:col>
      <xdr:colOff>418353</xdr:colOff>
      <xdr:row>41</xdr:row>
      <xdr:rowOff>153147</xdr:rowOff>
    </xdr:to>
    <xdr:cxnSp macro="">
      <xdr:nvCxnSpPr>
        <xdr:cNvPr id="159" name="Straight Arrow Connector 158">
          <a:extLst>
            <a:ext uri="{FF2B5EF4-FFF2-40B4-BE49-F238E27FC236}">
              <a16:creationId xmlns:a16="http://schemas.microsoft.com/office/drawing/2014/main" id="{5F9E6D8D-3DA0-4994-9EFC-A550DBE76DE6}"/>
            </a:ext>
          </a:extLst>
        </xdr:cNvPr>
        <xdr:cNvCxnSpPr>
          <a:stCxn id="154" idx="2"/>
        </xdr:cNvCxnSpPr>
      </xdr:nvCxnSpPr>
      <xdr:spPr>
        <a:xfrm flipV="1">
          <a:off x="6188535" y="7687236"/>
          <a:ext cx="161465" cy="2502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127376</xdr:colOff>
      <xdr:row>43</xdr:row>
      <xdr:rowOff>19796</xdr:rowOff>
    </xdr:from>
    <xdr:to>
      <xdr:col>7</xdr:col>
      <xdr:colOff>321236</xdr:colOff>
      <xdr:row>49</xdr:row>
      <xdr:rowOff>89646</xdr:rowOff>
    </xdr:to>
    <xdr:sp macro="" textlink="">
      <xdr:nvSpPr>
        <xdr:cNvPr id="161" name="Callout: Right Arrow 160">
          <a:extLst>
            <a:ext uri="{FF2B5EF4-FFF2-40B4-BE49-F238E27FC236}">
              <a16:creationId xmlns:a16="http://schemas.microsoft.com/office/drawing/2014/main" id="{D28756AB-6D8B-4B06-B301-7BBA851FD140}"/>
            </a:ext>
          </a:extLst>
        </xdr:cNvPr>
        <xdr:cNvSpPr/>
      </xdr:nvSpPr>
      <xdr:spPr>
        <a:xfrm>
          <a:off x="4624670" y="8177678"/>
          <a:ext cx="193860" cy="1190439"/>
        </a:xfrm>
        <a:prstGeom prst="rightArrowCallout">
          <a:avLst>
            <a:gd name="adj1" fmla="val 25000"/>
            <a:gd name="adj2" fmla="val 25000"/>
            <a:gd name="adj3" fmla="val 58333"/>
            <a:gd name="adj4" fmla="val 6497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SG" sz="1100"/>
        </a:p>
      </xdr:txBody>
    </xdr:sp>
    <xdr:clientData/>
  </xdr:twoCellAnchor>
  <xdr:twoCellAnchor>
    <xdr:from>
      <xdr:col>7</xdr:col>
      <xdr:colOff>521821</xdr:colOff>
      <xdr:row>44</xdr:row>
      <xdr:rowOff>101600</xdr:rowOff>
    </xdr:from>
    <xdr:to>
      <xdr:col>9</xdr:col>
      <xdr:colOff>240827</xdr:colOff>
      <xdr:row>47</xdr:row>
      <xdr:rowOff>119530</xdr:rowOff>
    </xdr:to>
    <xdr:sp macro="" textlink="">
      <xdr:nvSpPr>
        <xdr:cNvPr id="162" name="Rectangle">
          <a:extLst>
            <a:ext uri="{FF2B5EF4-FFF2-40B4-BE49-F238E27FC236}">
              <a16:creationId xmlns:a16="http://schemas.microsoft.com/office/drawing/2014/main" id="{207EDBC5-08B8-41B9-93F4-411A9D52E798}"/>
            </a:ext>
          </a:extLst>
        </xdr:cNvPr>
        <xdr:cNvSpPr/>
      </xdr:nvSpPr>
      <xdr:spPr>
        <a:xfrm>
          <a:off x="5019115" y="8446247"/>
          <a:ext cx="1153359" cy="578224"/>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accent1">
            <a:lumMod val="20000"/>
            <a:lumOff val="80000"/>
          </a:schemeClr>
        </a:solidFill>
        <a:ln w="7600" cap="flat">
          <a:solidFill>
            <a:schemeClr val="accent1">
              <a:lumMod val="50000"/>
            </a:schemeClr>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Marine Operations Limits for LNGCs/ FSRU under specified Metocean Conditions</a:t>
          </a:r>
        </a:p>
      </xdr:txBody>
    </xdr:sp>
    <xdr:clientData/>
  </xdr:twoCellAnchor>
  <xdr:twoCellAnchor>
    <xdr:from>
      <xdr:col>2</xdr:col>
      <xdr:colOff>567765</xdr:colOff>
      <xdr:row>39</xdr:row>
      <xdr:rowOff>156883</xdr:rowOff>
    </xdr:from>
    <xdr:to>
      <xdr:col>5</xdr:col>
      <xdr:colOff>14942</xdr:colOff>
      <xdr:row>43</xdr:row>
      <xdr:rowOff>22413</xdr:rowOff>
    </xdr:to>
    <xdr:sp macro="" textlink="">
      <xdr:nvSpPr>
        <xdr:cNvPr id="165" name="TextBox 164">
          <a:extLst>
            <a:ext uri="{FF2B5EF4-FFF2-40B4-BE49-F238E27FC236}">
              <a16:creationId xmlns:a16="http://schemas.microsoft.com/office/drawing/2014/main" id="{4FF0F373-04EA-4B33-8157-16BA70401777}"/>
            </a:ext>
          </a:extLst>
        </xdr:cNvPr>
        <xdr:cNvSpPr txBox="1"/>
      </xdr:nvSpPr>
      <xdr:spPr>
        <a:xfrm>
          <a:off x="1479177" y="7567707"/>
          <a:ext cx="1598706" cy="612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SG" sz="900" i="1">
              <a:solidFill>
                <a:sysClr val="windowText" lastClr="000000"/>
              </a:solidFill>
            </a:rPr>
            <a:t>Note: The technical parameters are applicable for projects with sea access (only)</a:t>
          </a:r>
        </a:p>
      </xdr:txBody>
    </xdr:sp>
    <xdr:clientData/>
  </xdr:twoCellAnchor>
  <xdr:twoCellAnchor>
    <xdr:from>
      <xdr:col>5</xdr:col>
      <xdr:colOff>328707</xdr:colOff>
      <xdr:row>47</xdr:row>
      <xdr:rowOff>134471</xdr:rowOff>
    </xdr:from>
    <xdr:to>
      <xdr:col>7</xdr:col>
      <xdr:colOff>48087</xdr:colOff>
      <xdr:row>49</xdr:row>
      <xdr:rowOff>91045</xdr:rowOff>
    </xdr:to>
    <xdr:sp macro="" textlink="">
      <xdr:nvSpPr>
        <xdr:cNvPr id="166" name="Rectangle">
          <a:extLst>
            <a:ext uri="{FF2B5EF4-FFF2-40B4-BE49-F238E27FC236}">
              <a16:creationId xmlns:a16="http://schemas.microsoft.com/office/drawing/2014/main" id="{70621A09-253A-400F-96A2-8343D0DB4052}"/>
            </a:ext>
          </a:extLst>
        </xdr:cNvPr>
        <xdr:cNvSpPr/>
      </xdr:nvSpPr>
      <xdr:spPr>
        <a:xfrm>
          <a:off x="3391648" y="9039412"/>
          <a:ext cx="1153733" cy="330104"/>
        </a:xfrm>
        <a:custGeom>
          <a:avLst/>
          <a:gdLst>
            <a:gd name="connsiteX0" fmla="*/ 501600 w 1003200"/>
            <a:gd name="connsiteY0" fmla="*/ 532000 h 532000"/>
            <a:gd name="connsiteX1" fmla="*/ 501600 w 1003200"/>
            <a:gd name="connsiteY1" fmla="*/ 0 h 532000"/>
            <a:gd name="connsiteX2" fmla="*/ 1003200 w 1003200"/>
            <a:gd name="connsiteY2" fmla="*/ 266000 h 532000"/>
            <a:gd name="connsiteX3" fmla="*/ 0 w 1003200"/>
            <a:gd name="connsiteY3" fmla="*/ 266000 h 532000"/>
            <a:gd name="connsiteX4" fmla="*/ 501600 w 1003200"/>
            <a:gd name="connsiteY4" fmla="*/ 266000 h 53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200" h="532000">
              <a:moveTo>
                <a:pt x="1003200" y="532000"/>
              </a:moveTo>
              <a:lnTo>
                <a:pt x="1003200" y="0"/>
              </a:lnTo>
              <a:lnTo>
                <a:pt x="0" y="0"/>
              </a:lnTo>
              <a:lnTo>
                <a:pt x="0" y="532000"/>
              </a:lnTo>
              <a:lnTo>
                <a:pt x="1003200" y="532000"/>
              </a:lnTo>
              <a:close/>
            </a:path>
          </a:pathLst>
        </a:custGeom>
        <a:solidFill>
          <a:schemeClr val="bg1">
            <a:lumMod val="85000"/>
          </a:schemeClr>
        </a:solidFill>
        <a:ln w="7600" cap="flat">
          <a:solidFill>
            <a:srgbClr val="C00000"/>
          </a:solidFill>
          <a:prstDash val="dashDot"/>
          <a:bevel/>
        </a:ln>
      </xdr:spPr>
      <xdr:txBody>
        <a:bodyPr wrap="square" lIns="36000" tIns="0" rIns="36000"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n-US" sz="760">
              <a:solidFill>
                <a:sysClr val="windowText" lastClr="000000"/>
              </a:solidFill>
              <a:latin typeface="Arial"/>
            </a:rPr>
            <a:t>Current Speed</a:t>
          </a:r>
          <a:endParaRPr sz="760">
            <a:solidFill>
              <a:sysClr val="windowText" lastClr="000000"/>
            </a:solidFill>
            <a:latin typeface="Arial"/>
          </a:endParaRPr>
        </a:p>
      </xdr:txBody>
    </xdr:sp>
    <xdr:clientData/>
  </xdr:twoCellAnchor>
  <xdr:twoCellAnchor>
    <xdr:from>
      <xdr:col>4</xdr:col>
      <xdr:colOff>529192</xdr:colOff>
      <xdr:row>26</xdr:row>
      <xdr:rowOff>155481</xdr:rowOff>
    </xdr:from>
    <xdr:to>
      <xdr:col>5</xdr:col>
      <xdr:colOff>325438</xdr:colOff>
      <xdr:row>29</xdr:row>
      <xdr:rowOff>57661</xdr:rowOff>
    </xdr:to>
    <xdr:cxnSp macro="">
      <xdr:nvCxnSpPr>
        <xdr:cNvPr id="167" name="Connector: Elbow 166">
          <a:extLst>
            <a:ext uri="{FF2B5EF4-FFF2-40B4-BE49-F238E27FC236}">
              <a16:creationId xmlns:a16="http://schemas.microsoft.com/office/drawing/2014/main" id="{2BB6B454-7F5A-4931-B1F6-334FE7067E64}"/>
            </a:ext>
          </a:extLst>
        </xdr:cNvPr>
        <xdr:cNvCxnSpPr/>
      </xdr:nvCxnSpPr>
      <xdr:spPr>
        <a:xfrm>
          <a:off x="2874957" y="5101010"/>
          <a:ext cx="513422" cy="462475"/>
        </a:xfrm>
        <a:prstGeom prst="bentConnector3">
          <a:avLst>
            <a:gd name="adj1" fmla="val 43306"/>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521721</xdr:colOff>
      <xdr:row>43</xdr:row>
      <xdr:rowOff>155481</xdr:rowOff>
    </xdr:from>
    <xdr:to>
      <xdr:col>5</xdr:col>
      <xdr:colOff>321236</xdr:colOff>
      <xdr:row>48</xdr:row>
      <xdr:rowOff>112758</xdr:rowOff>
    </xdr:to>
    <xdr:cxnSp macro="">
      <xdr:nvCxnSpPr>
        <xdr:cNvPr id="169" name="Connector: Elbow 168">
          <a:extLst>
            <a:ext uri="{FF2B5EF4-FFF2-40B4-BE49-F238E27FC236}">
              <a16:creationId xmlns:a16="http://schemas.microsoft.com/office/drawing/2014/main" id="{2542885C-BD47-4EFD-9A72-B2CA1F8139A4}"/>
            </a:ext>
          </a:extLst>
        </xdr:cNvPr>
        <xdr:cNvCxnSpPr/>
      </xdr:nvCxnSpPr>
      <xdr:spPr>
        <a:xfrm>
          <a:off x="2867486" y="8313363"/>
          <a:ext cx="516691" cy="891101"/>
        </a:xfrm>
        <a:prstGeom prst="bentConnector3">
          <a:avLst>
            <a:gd name="adj1" fmla="val 4511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9</xdr:col>
      <xdr:colOff>537885</xdr:colOff>
      <xdr:row>39</xdr:row>
      <xdr:rowOff>59766</xdr:rowOff>
    </xdr:from>
    <xdr:to>
      <xdr:col>12</xdr:col>
      <xdr:colOff>493059</xdr:colOff>
      <xdr:row>43</xdr:row>
      <xdr:rowOff>71512</xdr:rowOff>
    </xdr:to>
    <xdr:pic>
      <xdr:nvPicPr>
        <xdr:cNvPr id="171" name="Picture 170">
          <a:extLst>
            <a:ext uri="{FF2B5EF4-FFF2-40B4-BE49-F238E27FC236}">
              <a16:creationId xmlns:a16="http://schemas.microsoft.com/office/drawing/2014/main" id="{0C696473-857A-4620-BD3D-B1A0AE66C9F4}"/>
            </a:ext>
          </a:extLst>
        </xdr:cNvPr>
        <xdr:cNvPicPr>
          <a:picLocks noChangeAspect="1"/>
        </xdr:cNvPicPr>
      </xdr:nvPicPr>
      <xdr:blipFill>
        <a:blip xmlns:r="http://schemas.openxmlformats.org/officeDocument/2006/relationships" r:embed="rId3"/>
        <a:stretch>
          <a:fillRect/>
        </a:stretch>
      </xdr:blipFill>
      <xdr:spPr>
        <a:xfrm>
          <a:off x="6469532" y="7470590"/>
          <a:ext cx="2106703" cy="758804"/>
        </a:xfrm>
        <a:prstGeom prst="rect">
          <a:avLst/>
        </a:prstGeom>
      </xdr:spPr>
    </xdr:pic>
    <xdr:clientData/>
  </xdr:twoCellAnchor>
  <xdr:twoCellAnchor>
    <xdr:from>
      <xdr:col>9</xdr:col>
      <xdr:colOff>358588</xdr:colOff>
      <xdr:row>38</xdr:row>
      <xdr:rowOff>14941</xdr:rowOff>
    </xdr:from>
    <xdr:to>
      <xdr:col>13</xdr:col>
      <xdr:colOff>248769</xdr:colOff>
      <xdr:row>39</xdr:row>
      <xdr:rowOff>33243</xdr:rowOff>
    </xdr:to>
    <xdr:sp macro="" textlink="">
      <xdr:nvSpPr>
        <xdr:cNvPr id="180" name="TextBox 179">
          <a:extLst>
            <a:ext uri="{FF2B5EF4-FFF2-40B4-BE49-F238E27FC236}">
              <a16:creationId xmlns:a16="http://schemas.microsoft.com/office/drawing/2014/main" id="{32BC8989-0EE9-4A28-A70F-FA379A595518}"/>
            </a:ext>
          </a:extLst>
        </xdr:cNvPr>
        <xdr:cNvSpPr txBox="1"/>
      </xdr:nvSpPr>
      <xdr:spPr>
        <a:xfrm>
          <a:off x="6290235" y="7239000"/>
          <a:ext cx="2758887" cy="205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SG" sz="900" i="1">
              <a:solidFill>
                <a:sysClr val="windowText" lastClr="000000"/>
              </a:solidFill>
            </a:rPr>
            <a:t>One</a:t>
          </a:r>
          <a:r>
            <a:rPr lang="en-SG" sz="900" i="1" baseline="0">
              <a:solidFill>
                <a:sysClr val="windowText" lastClr="000000"/>
              </a:solidFill>
            </a:rPr>
            <a:t> </a:t>
          </a:r>
          <a:r>
            <a:rPr lang="en-SG" sz="900" i="1">
              <a:solidFill>
                <a:sysClr val="windowText" lastClr="000000"/>
              </a:solidFill>
            </a:rPr>
            <a:t>of the following 4 </a:t>
          </a:r>
          <a:r>
            <a:rPr lang="en-SG" sz="900" i="1" baseline="0">
              <a:solidFill>
                <a:sysClr val="windowText" lastClr="000000"/>
              </a:solidFill>
            </a:rPr>
            <a:t>options will be reccomended:</a:t>
          </a:r>
          <a:endParaRPr lang="en-SG" sz="900" i="1">
            <a:solidFill>
              <a:sysClr val="windowText" lastClr="000000"/>
            </a:solidFill>
          </a:endParaRPr>
        </a:p>
      </xdr:txBody>
    </xdr:sp>
    <xdr:clientData/>
  </xdr:twoCellAnchor>
  <xdr:twoCellAnchor editAs="oneCell">
    <xdr:from>
      <xdr:col>9</xdr:col>
      <xdr:colOff>535909</xdr:colOff>
      <xdr:row>44</xdr:row>
      <xdr:rowOff>156881</xdr:rowOff>
    </xdr:from>
    <xdr:to>
      <xdr:col>13</xdr:col>
      <xdr:colOff>619565</xdr:colOff>
      <xdr:row>51</xdr:row>
      <xdr:rowOff>59765</xdr:rowOff>
    </xdr:to>
    <xdr:pic>
      <xdr:nvPicPr>
        <xdr:cNvPr id="182" name="Picture 181">
          <a:extLst>
            <a:ext uri="{FF2B5EF4-FFF2-40B4-BE49-F238E27FC236}">
              <a16:creationId xmlns:a16="http://schemas.microsoft.com/office/drawing/2014/main" id="{C4BA9BC1-FDED-4A11-B5A1-E2F0E3F17252}"/>
            </a:ext>
          </a:extLst>
        </xdr:cNvPr>
        <xdr:cNvPicPr>
          <a:picLocks noChangeAspect="1"/>
        </xdr:cNvPicPr>
      </xdr:nvPicPr>
      <xdr:blipFill>
        <a:blip xmlns:r="http://schemas.openxmlformats.org/officeDocument/2006/relationships" r:embed="rId4"/>
        <a:stretch>
          <a:fillRect/>
        </a:stretch>
      </xdr:blipFill>
      <xdr:spPr>
        <a:xfrm>
          <a:off x="6467556" y="8501528"/>
          <a:ext cx="2952362" cy="1210237"/>
        </a:xfrm>
        <a:prstGeom prst="rect">
          <a:avLst/>
        </a:prstGeom>
      </xdr:spPr>
    </xdr:pic>
    <xdr:clientData/>
  </xdr:twoCellAnchor>
  <xdr:twoCellAnchor>
    <xdr:from>
      <xdr:col>9</xdr:col>
      <xdr:colOff>361576</xdr:colOff>
      <xdr:row>43</xdr:row>
      <xdr:rowOff>85165</xdr:rowOff>
    </xdr:from>
    <xdr:to>
      <xdr:col>13</xdr:col>
      <xdr:colOff>251757</xdr:colOff>
      <xdr:row>44</xdr:row>
      <xdr:rowOff>103467</xdr:rowOff>
    </xdr:to>
    <xdr:sp macro="" textlink="">
      <xdr:nvSpPr>
        <xdr:cNvPr id="183" name="TextBox 182">
          <a:extLst>
            <a:ext uri="{FF2B5EF4-FFF2-40B4-BE49-F238E27FC236}">
              <a16:creationId xmlns:a16="http://schemas.microsoft.com/office/drawing/2014/main" id="{9B6C2F6F-4874-4FB3-81A2-56F8A00A35E8}"/>
            </a:ext>
          </a:extLst>
        </xdr:cNvPr>
        <xdr:cNvSpPr txBox="1"/>
      </xdr:nvSpPr>
      <xdr:spPr>
        <a:xfrm>
          <a:off x="6293223" y="8243047"/>
          <a:ext cx="2758887" cy="205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SG" sz="900" i="1">
              <a:solidFill>
                <a:sysClr val="windowText" lastClr="000000"/>
              </a:solidFill>
            </a:rPr>
            <a:t>One</a:t>
          </a:r>
          <a:r>
            <a:rPr lang="en-SG" sz="900" i="1" baseline="0">
              <a:solidFill>
                <a:sysClr val="windowText" lastClr="000000"/>
              </a:solidFill>
            </a:rPr>
            <a:t> </a:t>
          </a:r>
          <a:r>
            <a:rPr lang="en-SG" sz="900" i="1">
              <a:solidFill>
                <a:sysClr val="windowText" lastClr="000000"/>
              </a:solidFill>
            </a:rPr>
            <a:t>of the following 7 </a:t>
          </a:r>
          <a:r>
            <a:rPr lang="en-SG" sz="900" i="1" baseline="0">
              <a:solidFill>
                <a:sysClr val="windowText" lastClr="000000"/>
              </a:solidFill>
            </a:rPr>
            <a:t>options will be reccomended:</a:t>
          </a:r>
          <a:endParaRPr lang="en-SG" sz="900" i="1">
            <a:solidFill>
              <a:sysClr val="windowText" lastClr="000000"/>
            </a:solidFill>
          </a:endParaRPr>
        </a:p>
      </xdr:txBody>
    </xdr:sp>
    <xdr:clientData/>
  </xdr:twoCellAnchor>
  <xdr:twoCellAnchor>
    <xdr:from>
      <xdr:col>9</xdr:col>
      <xdr:colOff>230467</xdr:colOff>
      <xdr:row>44</xdr:row>
      <xdr:rowOff>97118</xdr:rowOff>
    </xdr:from>
    <xdr:to>
      <xdr:col>9</xdr:col>
      <xdr:colOff>467107</xdr:colOff>
      <xdr:row>45</xdr:row>
      <xdr:rowOff>110637</xdr:rowOff>
    </xdr:to>
    <xdr:cxnSp macro="">
      <xdr:nvCxnSpPr>
        <xdr:cNvPr id="184" name="Straight Arrow Connector 183">
          <a:extLst>
            <a:ext uri="{FF2B5EF4-FFF2-40B4-BE49-F238E27FC236}">
              <a16:creationId xmlns:a16="http://schemas.microsoft.com/office/drawing/2014/main" id="{EBA289C7-5109-440E-B19F-3099E808176D}"/>
            </a:ext>
          </a:extLst>
        </xdr:cNvPr>
        <xdr:cNvCxnSpPr/>
      </xdr:nvCxnSpPr>
      <xdr:spPr>
        <a:xfrm>
          <a:off x="6162114" y="8441765"/>
          <a:ext cx="236640" cy="20028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224117</xdr:colOff>
      <xdr:row>44</xdr:row>
      <xdr:rowOff>103468</xdr:rowOff>
    </xdr:from>
    <xdr:to>
      <xdr:col>9</xdr:col>
      <xdr:colOff>440765</xdr:colOff>
      <xdr:row>46</xdr:row>
      <xdr:rowOff>74706</xdr:rowOff>
    </xdr:to>
    <xdr:cxnSp macro="">
      <xdr:nvCxnSpPr>
        <xdr:cNvPr id="185" name="Straight Arrow Connector 184">
          <a:extLst>
            <a:ext uri="{FF2B5EF4-FFF2-40B4-BE49-F238E27FC236}">
              <a16:creationId xmlns:a16="http://schemas.microsoft.com/office/drawing/2014/main" id="{AAD76873-1DBE-4150-92BC-77A96E2CD3B0}"/>
            </a:ext>
          </a:extLst>
        </xdr:cNvPr>
        <xdr:cNvCxnSpPr/>
      </xdr:nvCxnSpPr>
      <xdr:spPr>
        <a:xfrm>
          <a:off x="6155764" y="8448115"/>
          <a:ext cx="216648" cy="3447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230467</xdr:colOff>
      <xdr:row>44</xdr:row>
      <xdr:rowOff>160618</xdr:rowOff>
    </xdr:from>
    <xdr:to>
      <xdr:col>9</xdr:col>
      <xdr:colOff>425824</xdr:colOff>
      <xdr:row>47</xdr:row>
      <xdr:rowOff>127000</xdr:rowOff>
    </xdr:to>
    <xdr:cxnSp macro="">
      <xdr:nvCxnSpPr>
        <xdr:cNvPr id="186" name="Straight Arrow Connector 185">
          <a:extLst>
            <a:ext uri="{FF2B5EF4-FFF2-40B4-BE49-F238E27FC236}">
              <a16:creationId xmlns:a16="http://schemas.microsoft.com/office/drawing/2014/main" id="{CC9C3143-F4ED-4FB1-9E39-C1BF1C870F04}"/>
            </a:ext>
          </a:extLst>
        </xdr:cNvPr>
        <xdr:cNvCxnSpPr/>
      </xdr:nvCxnSpPr>
      <xdr:spPr>
        <a:xfrm>
          <a:off x="6162114" y="8505265"/>
          <a:ext cx="195357" cy="526676"/>
        </a:xfrm>
        <a:prstGeom prst="straightConnector1">
          <a:avLst/>
        </a:prstGeom>
        <a:ln>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230467</xdr:colOff>
      <xdr:row>44</xdr:row>
      <xdr:rowOff>166968</xdr:rowOff>
    </xdr:from>
    <xdr:to>
      <xdr:col>9</xdr:col>
      <xdr:colOff>433294</xdr:colOff>
      <xdr:row>49</xdr:row>
      <xdr:rowOff>22411</xdr:rowOff>
    </xdr:to>
    <xdr:cxnSp macro="">
      <xdr:nvCxnSpPr>
        <xdr:cNvPr id="187" name="Straight Arrow Connector 186">
          <a:extLst>
            <a:ext uri="{FF2B5EF4-FFF2-40B4-BE49-F238E27FC236}">
              <a16:creationId xmlns:a16="http://schemas.microsoft.com/office/drawing/2014/main" id="{9FE6FD56-881E-4DC9-B82C-33D37228133F}"/>
            </a:ext>
          </a:extLst>
        </xdr:cNvPr>
        <xdr:cNvCxnSpPr/>
      </xdr:nvCxnSpPr>
      <xdr:spPr>
        <a:xfrm>
          <a:off x="6162114" y="8511615"/>
          <a:ext cx="202827" cy="789267"/>
        </a:xfrm>
        <a:prstGeom prst="straightConnector1">
          <a:avLst/>
        </a:prstGeom>
        <a:ln>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xdr:col>
      <xdr:colOff>513379</xdr:colOff>
      <xdr:row>54</xdr:row>
      <xdr:rowOff>52294</xdr:rowOff>
    </xdr:from>
    <xdr:to>
      <xdr:col>7</xdr:col>
      <xdr:colOff>373531</xdr:colOff>
      <xdr:row>55</xdr:row>
      <xdr:rowOff>74705</xdr:rowOff>
    </xdr:to>
    <xdr:pic>
      <xdr:nvPicPr>
        <xdr:cNvPr id="199" name="Picture 198">
          <a:extLst>
            <a:ext uri="{FF2B5EF4-FFF2-40B4-BE49-F238E27FC236}">
              <a16:creationId xmlns:a16="http://schemas.microsoft.com/office/drawing/2014/main" id="{E0CC3972-110A-426A-99BC-2F89DF8CAC82}"/>
            </a:ext>
          </a:extLst>
        </xdr:cNvPr>
        <xdr:cNvPicPr>
          <a:picLocks noChangeAspect="1"/>
        </xdr:cNvPicPr>
      </xdr:nvPicPr>
      <xdr:blipFill rotWithShape="1">
        <a:blip xmlns:r="http://schemas.openxmlformats.org/officeDocument/2006/relationships" r:embed="rId5"/>
        <a:srcRect l="1285" t="34191" r="9986" b="15525"/>
        <a:stretch/>
      </xdr:blipFill>
      <xdr:spPr>
        <a:xfrm>
          <a:off x="4293497" y="10264588"/>
          <a:ext cx="577328" cy="209176"/>
        </a:xfrm>
        <a:prstGeom prst="rect">
          <a:avLst/>
        </a:prstGeom>
      </xdr:spPr>
    </xdr:pic>
    <xdr:clientData/>
  </xdr:twoCellAnchor>
  <xdr:twoCellAnchor editAs="oneCell">
    <xdr:from>
      <xdr:col>8</xdr:col>
      <xdr:colOff>59764</xdr:colOff>
      <xdr:row>54</xdr:row>
      <xdr:rowOff>44823</xdr:rowOff>
    </xdr:from>
    <xdr:to>
      <xdr:col>8</xdr:col>
      <xdr:colOff>638318</xdr:colOff>
      <xdr:row>55</xdr:row>
      <xdr:rowOff>74706</xdr:rowOff>
    </xdr:to>
    <xdr:pic>
      <xdr:nvPicPr>
        <xdr:cNvPr id="200" name="Picture 199">
          <a:extLst>
            <a:ext uri="{FF2B5EF4-FFF2-40B4-BE49-F238E27FC236}">
              <a16:creationId xmlns:a16="http://schemas.microsoft.com/office/drawing/2014/main" id="{2149E1FD-D5C0-4FB3-9516-946426B33D68}"/>
            </a:ext>
          </a:extLst>
        </xdr:cNvPr>
        <xdr:cNvPicPr>
          <a:picLocks noChangeAspect="1"/>
        </xdr:cNvPicPr>
      </xdr:nvPicPr>
      <xdr:blipFill rotWithShape="1">
        <a:blip xmlns:r="http://schemas.openxmlformats.org/officeDocument/2006/relationships" r:embed="rId6"/>
        <a:srcRect l="-1" t="17073" r="-1" b="12195"/>
        <a:stretch/>
      </xdr:blipFill>
      <xdr:spPr>
        <a:xfrm>
          <a:off x="5274235" y="10257117"/>
          <a:ext cx="578554" cy="216648"/>
        </a:xfrm>
        <a:prstGeom prst="rect">
          <a:avLst/>
        </a:prstGeom>
      </xdr:spPr>
    </xdr:pic>
    <xdr:clientData/>
  </xdr:twoCellAnchor>
  <xdr:twoCellAnchor>
    <xdr:from>
      <xdr:col>7</xdr:col>
      <xdr:colOff>373531</xdr:colOff>
      <xdr:row>54</xdr:row>
      <xdr:rowOff>153147</xdr:rowOff>
    </xdr:from>
    <xdr:to>
      <xdr:col>8</xdr:col>
      <xdr:colOff>59764</xdr:colOff>
      <xdr:row>54</xdr:row>
      <xdr:rowOff>156882</xdr:rowOff>
    </xdr:to>
    <xdr:cxnSp macro="">
      <xdr:nvCxnSpPr>
        <xdr:cNvPr id="201" name="Straight Arrow Connector 200">
          <a:extLst>
            <a:ext uri="{FF2B5EF4-FFF2-40B4-BE49-F238E27FC236}">
              <a16:creationId xmlns:a16="http://schemas.microsoft.com/office/drawing/2014/main" id="{452B65D6-95EB-4723-AF58-F107073BA9DE}"/>
            </a:ext>
          </a:extLst>
        </xdr:cNvPr>
        <xdr:cNvCxnSpPr>
          <a:stCxn id="199" idx="3"/>
          <a:endCxn id="200" idx="1"/>
        </xdr:cNvCxnSpPr>
      </xdr:nvCxnSpPr>
      <xdr:spPr>
        <a:xfrm flipV="1">
          <a:off x="4870825" y="10365441"/>
          <a:ext cx="403410" cy="373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57455</xdr:colOff>
      <xdr:row>8</xdr:row>
      <xdr:rowOff>201082</xdr:rowOff>
    </xdr:from>
    <xdr:to>
      <xdr:col>16</xdr:col>
      <xdr:colOff>31753</xdr:colOff>
      <xdr:row>17</xdr:row>
      <xdr:rowOff>21167</xdr:rowOff>
    </xdr:to>
    <xdr:graphicFrame macro="">
      <xdr:nvGraphicFramePr>
        <xdr:cNvPr id="2" name="Chart 1">
          <a:extLst>
            <a:ext uri="{FF2B5EF4-FFF2-40B4-BE49-F238E27FC236}">
              <a16:creationId xmlns:a16="http://schemas.microsoft.com/office/drawing/2014/main" id="{3235C556-D73B-4492-8222-38911A1114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2868383</xdr:colOff>
      <xdr:row>31</xdr:row>
      <xdr:rowOff>47475</xdr:rowOff>
    </xdr:from>
    <xdr:to>
      <xdr:col>4</xdr:col>
      <xdr:colOff>1228121</xdr:colOff>
      <xdr:row>39</xdr:row>
      <xdr:rowOff>158902</xdr:rowOff>
    </xdr:to>
    <mc:AlternateContent xmlns:mc="http://schemas.openxmlformats.org/markup-compatibility/2006" xmlns:a14="http://schemas.microsoft.com/office/drawing/2010/main">
      <mc:Choice Requires="a14">
        <xdr:graphicFrame macro="">
          <xdr:nvGraphicFramePr>
            <xdr:cNvPr id="7" name="Development Timeline 1">
              <a:extLst>
                <a:ext uri="{FF2B5EF4-FFF2-40B4-BE49-F238E27FC236}">
                  <a16:creationId xmlns:a16="http://schemas.microsoft.com/office/drawing/2014/main" id="{B5C851F7-F6AD-4C68-B0D2-93A70C6E7259}"/>
                </a:ext>
              </a:extLst>
            </xdr:cNvPr>
            <xdr:cNvGraphicFramePr/>
          </xdr:nvGraphicFramePr>
          <xdr:xfrm>
            <a:off x="0" y="0"/>
            <a:ext cx="0" cy="0"/>
          </xdr:xfrm>
          <a:graphic>
            <a:graphicData uri="http://schemas.microsoft.com/office/drawing/2010/slicer">
              <sle:slicer xmlns:sle="http://schemas.microsoft.com/office/drawing/2010/slicer" name="Development Timeline 1"/>
            </a:graphicData>
          </a:graphic>
        </xdr:graphicFrame>
      </mc:Choice>
      <mc:Fallback xmlns="">
        <xdr:sp macro="" textlink="">
          <xdr:nvSpPr>
            <xdr:cNvPr id="0" name=""/>
            <xdr:cNvSpPr>
              <a:spLocks noTextEdit="1"/>
            </xdr:cNvSpPr>
          </xdr:nvSpPr>
          <xdr:spPr>
            <a:xfrm>
              <a:off x="3387928" y="8833566"/>
              <a:ext cx="2946459" cy="1713070"/>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2860517</xdr:colOff>
      <xdr:row>42</xdr:row>
      <xdr:rowOff>6049</xdr:rowOff>
    </xdr:from>
    <xdr:to>
      <xdr:col>6</xdr:col>
      <xdr:colOff>9524</xdr:colOff>
      <xdr:row>48</xdr:row>
      <xdr:rowOff>152402</xdr:rowOff>
    </xdr:to>
    <mc:AlternateContent xmlns:mc="http://schemas.openxmlformats.org/markup-compatibility/2006" xmlns:a14="http://schemas.microsoft.com/office/drawing/2010/main">
      <mc:Choice Requires="a14">
        <xdr:graphicFrame macro="">
          <xdr:nvGraphicFramePr>
            <xdr:cNvPr id="8" name="Likely Receiving Infrastructure Type 1">
              <a:extLst>
                <a:ext uri="{FF2B5EF4-FFF2-40B4-BE49-F238E27FC236}">
                  <a16:creationId xmlns:a16="http://schemas.microsoft.com/office/drawing/2014/main" id="{FA3C9BC0-10EF-42FB-B222-94D8BFE6FB24}"/>
                </a:ext>
              </a:extLst>
            </xdr:cNvPr>
            <xdr:cNvGraphicFramePr/>
          </xdr:nvGraphicFramePr>
          <xdr:xfrm>
            <a:off x="0" y="0"/>
            <a:ext cx="0" cy="0"/>
          </xdr:xfrm>
          <a:graphic>
            <a:graphicData uri="http://schemas.microsoft.com/office/drawing/2010/slicer">
              <sle:slicer xmlns:sle="http://schemas.microsoft.com/office/drawing/2010/slicer" name="Likely Receiving Infrastructure Type 1"/>
            </a:graphicData>
          </a:graphic>
        </xdr:graphicFrame>
      </mc:Choice>
      <mc:Fallback xmlns="">
        <xdr:sp macro="" textlink="">
          <xdr:nvSpPr>
            <xdr:cNvPr id="0" name=""/>
            <xdr:cNvSpPr>
              <a:spLocks noTextEdit="1"/>
            </xdr:cNvSpPr>
          </xdr:nvSpPr>
          <xdr:spPr>
            <a:xfrm>
              <a:off x="3380062" y="10951140"/>
              <a:ext cx="4437364" cy="1704989"/>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2820942</xdr:colOff>
      <xdr:row>50</xdr:row>
      <xdr:rowOff>158944</xdr:rowOff>
    </xdr:from>
    <xdr:to>
      <xdr:col>4</xdr:col>
      <xdr:colOff>228025</xdr:colOff>
      <xdr:row>57</xdr:row>
      <xdr:rowOff>169527</xdr:rowOff>
    </xdr:to>
    <mc:AlternateContent xmlns:mc="http://schemas.openxmlformats.org/markup-compatibility/2006" xmlns:a14="http://schemas.microsoft.com/office/drawing/2010/main">
      <mc:Choice Requires="a14">
        <xdr:graphicFrame macro="">
          <xdr:nvGraphicFramePr>
            <xdr:cNvPr id="17" name="Accessibility 1">
              <a:extLst>
                <a:ext uri="{FF2B5EF4-FFF2-40B4-BE49-F238E27FC236}">
                  <a16:creationId xmlns:a16="http://schemas.microsoft.com/office/drawing/2014/main" id="{E1DA8339-CC4B-4312-8F58-9BC36E780EA7}"/>
                </a:ext>
              </a:extLst>
            </xdr:cNvPr>
            <xdr:cNvGraphicFramePr/>
          </xdr:nvGraphicFramePr>
          <xdr:xfrm>
            <a:off x="0" y="0"/>
            <a:ext cx="0" cy="0"/>
          </xdr:xfrm>
          <a:graphic>
            <a:graphicData uri="http://schemas.microsoft.com/office/drawing/2010/slicer">
              <sle:slicer xmlns:sle="http://schemas.microsoft.com/office/drawing/2010/slicer" name="Accessibility 1"/>
            </a:graphicData>
          </a:graphic>
        </xdr:graphicFrame>
      </mc:Choice>
      <mc:Fallback xmlns="">
        <xdr:sp macro="" textlink="">
          <xdr:nvSpPr>
            <xdr:cNvPr id="0" name=""/>
            <xdr:cNvSpPr>
              <a:spLocks noTextEdit="1"/>
            </xdr:cNvSpPr>
          </xdr:nvSpPr>
          <xdr:spPr>
            <a:xfrm>
              <a:off x="3340487" y="13032126"/>
              <a:ext cx="1990629" cy="1476856"/>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698501</xdr:colOff>
      <xdr:row>50</xdr:row>
      <xdr:rowOff>131234</xdr:rowOff>
    </xdr:from>
    <xdr:to>
      <xdr:col>6</xdr:col>
      <xdr:colOff>1495425</xdr:colOff>
      <xdr:row>68</xdr:row>
      <xdr:rowOff>66675</xdr:rowOff>
    </xdr:to>
    <mc:AlternateContent xmlns:mc="http://schemas.openxmlformats.org/markup-compatibility/2006" xmlns:a14="http://schemas.microsoft.com/office/drawing/2010/main">
      <mc:Choice Requires="a14">
        <xdr:graphicFrame macro="">
          <xdr:nvGraphicFramePr>
            <xdr:cNvPr id="18" name="Distance 2">
              <a:extLst>
                <a:ext uri="{FF2B5EF4-FFF2-40B4-BE49-F238E27FC236}">
                  <a16:creationId xmlns:a16="http://schemas.microsoft.com/office/drawing/2014/main" id="{A090B8C9-136C-4D4D-A6DD-A85E2D73F8CE}"/>
                </a:ext>
              </a:extLst>
            </xdr:cNvPr>
            <xdr:cNvGraphicFramePr/>
          </xdr:nvGraphicFramePr>
          <xdr:xfrm>
            <a:off x="0" y="0"/>
            <a:ext cx="0" cy="0"/>
          </xdr:xfrm>
          <a:graphic>
            <a:graphicData uri="http://schemas.microsoft.com/office/drawing/2010/slicer">
              <sle:slicer xmlns:sle="http://schemas.microsoft.com/office/drawing/2010/slicer" name="Distance 2"/>
            </a:graphicData>
          </a:graphic>
        </xdr:graphicFrame>
      </mc:Choice>
      <mc:Fallback xmlns="">
        <xdr:sp macro="" textlink="">
          <xdr:nvSpPr>
            <xdr:cNvPr id="0" name=""/>
            <xdr:cNvSpPr>
              <a:spLocks noTextEdit="1"/>
            </xdr:cNvSpPr>
          </xdr:nvSpPr>
          <xdr:spPr>
            <a:xfrm>
              <a:off x="5801592" y="13004416"/>
              <a:ext cx="3501735" cy="3742266"/>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2840189</xdr:colOff>
      <xdr:row>70</xdr:row>
      <xdr:rowOff>23090</xdr:rowOff>
    </xdr:from>
    <xdr:to>
      <xdr:col>6</xdr:col>
      <xdr:colOff>284025</xdr:colOff>
      <xdr:row>82</xdr:row>
      <xdr:rowOff>140564</xdr:rowOff>
    </xdr:to>
    <mc:AlternateContent xmlns:mc="http://schemas.openxmlformats.org/markup-compatibility/2006" xmlns:a14="http://schemas.microsoft.com/office/drawing/2010/main">
      <mc:Choice Requires="a14">
        <xdr:graphicFrame macro="">
          <xdr:nvGraphicFramePr>
            <xdr:cNvPr id="20" name="Most Economically Feasible Delivery Method 1">
              <a:extLst>
                <a:ext uri="{FF2B5EF4-FFF2-40B4-BE49-F238E27FC236}">
                  <a16:creationId xmlns:a16="http://schemas.microsoft.com/office/drawing/2014/main" id="{BEFC7C98-CB20-4D72-858F-2B63762D288D}"/>
                </a:ext>
              </a:extLst>
            </xdr:cNvPr>
            <xdr:cNvGraphicFramePr/>
          </xdr:nvGraphicFramePr>
          <xdr:xfrm>
            <a:off x="0" y="0"/>
            <a:ext cx="0" cy="0"/>
          </xdr:xfrm>
          <a:graphic>
            <a:graphicData uri="http://schemas.microsoft.com/office/drawing/2010/slicer">
              <sle:slicer xmlns:sle="http://schemas.microsoft.com/office/drawing/2010/slicer" name="Most Economically Feasible Delivery Method 1"/>
            </a:graphicData>
          </a:graphic>
        </xdr:graphicFrame>
      </mc:Choice>
      <mc:Fallback xmlns="">
        <xdr:sp macro="" textlink="">
          <xdr:nvSpPr>
            <xdr:cNvPr id="0" name=""/>
            <xdr:cNvSpPr>
              <a:spLocks noTextEdit="1"/>
            </xdr:cNvSpPr>
          </xdr:nvSpPr>
          <xdr:spPr>
            <a:xfrm>
              <a:off x="3359734" y="17075726"/>
              <a:ext cx="4729018" cy="2665845"/>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37275</xdr:colOff>
      <xdr:row>87</xdr:row>
      <xdr:rowOff>34225</xdr:rowOff>
    </xdr:from>
    <xdr:to>
      <xdr:col>4</xdr:col>
      <xdr:colOff>162749</xdr:colOff>
      <xdr:row>95</xdr:row>
      <xdr:rowOff>145020</xdr:rowOff>
    </xdr:to>
    <mc:AlternateContent xmlns:mc="http://schemas.openxmlformats.org/markup-compatibility/2006" xmlns:a14="http://schemas.microsoft.com/office/drawing/2010/main">
      <mc:Choice Requires="a14">
        <xdr:graphicFrame macro="">
          <xdr:nvGraphicFramePr>
            <xdr:cNvPr id="5" name="Water Depth 1">
              <a:extLst>
                <a:ext uri="{FF2B5EF4-FFF2-40B4-BE49-F238E27FC236}">
                  <a16:creationId xmlns:a16="http://schemas.microsoft.com/office/drawing/2014/main" id="{C80D5ED1-AF2C-48A1-A81D-5F68CAA03F51}"/>
                </a:ext>
              </a:extLst>
            </xdr:cNvPr>
            <xdr:cNvGraphicFramePr/>
          </xdr:nvGraphicFramePr>
          <xdr:xfrm>
            <a:off x="0" y="0"/>
            <a:ext cx="0" cy="0"/>
          </xdr:xfrm>
          <a:graphic>
            <a:graphicData uri="http://schemas.microsoft.com/office/drawing/2010/slicer">
              <sle:slicer xmlns:sle="http://schemas.microsoft.com/office/drawing/2010/slicer" name="Water Depth 1"/>
            </a:graphicData>
          </a:graphic>
        </xdr:graphicFrame>
      </mc:Choice>
      <mc:Fallback xmlns="">
        <xdr:sp macro="" textlink="">
          <xdr:nvSpPr>
            <xdr:cNvPr id="0" name=""/>
            <xdr:cNvSpPr>
              <a:spLocks noTextEdit="1"/>
            </xdr:cNvSpPr>
          </xdr:nvSpPr>
          <xdr:spPr>
            <a:xfrm>
              <a:off x="3443184" y="20562043"/>
              <a:ext cx="1825831" cy="1712438"/>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34554</xdr:colOff>
      <xdr:row>97</xdr:row>
      <xdr:rowOff>85272</xdr:rowOff>
    </xdr:from>
    <xdr:to>
      <xdr:col>6</xdr:col>
      <xdr:colOff>372630</xdr:colOff>
      <xdr:row>104</xdr:row>
      <xdr:rowOff>9772</xdr:rowOff>
    </xdr:to>
    <mc:AlternateContent xmlns:mc="http://schemas.openxmlformats.org/markup-compatibility/2006" xmlns:a14="http://schemas.microsoft.com/office/drawing/2010/main">
      <mc:Choice Requires="a14">
        <xdr:graphicFrame macro="">
          <xdr:nvGraphicFramePr>
            <xdr:cNvPr id="6" name="Most Technically Feasible Delivery Method (sea access)">
              <a:extLst>
                <a:ext uri="{FF2B5EF4-FFF2-40B4-BE49-F238E27FC236}">
                  <a16:creationId xmlns:a16="http://schemas.microsoft.com/office/drawing/2014/main" id="{8C1A0B93-0457-46A8-AF7E-7C7FFA91C1B4}"/>
                </a:ext>
              </a:extLst>
            </xdr:cNvPr>
            <xdr:cNvGraphicFramePr/>
          </xdr:nvGraphicFramePr>
          <xdr:xfrm>
            <a:off x="0" y="0"/>
            <a:ext cx="0" cy="0"/>
          </xdr:xfrm>
          <a:graphic>
            <a:graphicData uri="http://schemas.microsoft.com/office/drawing/2010/slicer">
              <sle:slicer xmlns:sle="http://schemas.microsoft.com/office/drawing/2010/slicer" name="Most Technically Feasible Delivery Method (sea access)"/>
            </a:graphicData>
          </a:graphic>
        </xdr:graphicFrame>
      </mc:Choice>
      <mc:Fallback xmlns="">
        <xdr:sp macro="" textlink="">
          <xdr:nvSpPr>
            <xdr:cNvPr id="0" name=""/>
            <xdr:cNvSpPr>
              <a:spLocks noTextEdit="1"/>
            </xdr:cNvSpPr>
          </xdr:nvSpPr>
          <xdr:spPr>
            <a:xfrm>
              <a:off x="3440463" y="22587363"/>
              <a:ext cx="4733719" cy="1722415"/>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25978</xdr:colOff>
      <xdr:row>104</xdr:row>
      <xdr:rowOff>178955</xdr:rowOff>
    </xdr:from>
    <xdr:to>
      <xdr:col>4</xdr:col>
      <xdr:colOff>160771</xdr:colOff>
      <xdr:row>112</xdr:row>
      <xdr:rowOff>26267</xdr:rowOff>
    </xdr:to>
    <mc:AlternateContent xmlns:mc="http://schemas.openxmlformats.org/markup-compatibility/2006" xmlns:a14="http://schemas.microsoft.com/office/drawing/2010/main">
      <mc:Choice Requires="a14">
        <xdr:graphicFrame macro="">
          <xdr:nvGraphicFramePr>
            <xdr:cNvPr id="21" name="Wave Height">
              <a:extLst>
                <a:ext uri="{FF2B5EF4-FFF2-40B4-BE49-F238E27FC236}">
                  <a16:creationId xmlns:a16="http://schemas.microsoft.com/office/drawing/2014/main" id="{0ED2134A-A489-48D2-A625-EC4A84C1BB5C}"/>
                </a:ext>
              </a:extLst>
            </xdr:cNvPr>
            <xdr:cNvGraphicFramePr/>
          </xdr:nvGraphicFramePr>
          <xdr:xfrm>
            <a:off x="0" y="0"/>
            <a:ext cx="0" cy="0"/>
          </xdr:xfrm>
          <a:graphic>
            <a:graphicData uri="http://schemas.microsoft.com/office/drawing/2010/slicer">
              <sle:slicer xmlns:sle="http://schemas.microsoft.com/office/drawing/2010/slicer" name="Wave Height"/>
            </a:graphicData>
          </a:graphic>
        </xdr:graphicFrame>
      </mc:Choice>
      <mc:Fallback xmlns="">
        <xdr:sp macro="" textlink="">
          <xdr:nvSpPr>
            <xdr:cNvPr id="0" name=""/>
            <xdr:cNvSpPr>
              <a:spLocks noTextEdit="1"/>
            </xdr:cNvSpPr>
          </xdr:nvSpPr>
          <xdr:spPr>
            <a:xfrm>
              <a:off x="3431887" y="24493682"/>
              <a:ext cx="1828800" cy="1448955"/>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13276</xdr:colOff>
      <xdr:row>113</xdr:row>
      <xdr:rowOff>153555</xdr:rowOff>
    </xdr:from>
    <xdr:to>
      <xdr:col>6</xdr:col>
      <xdr:colOff>1200728</xdr:colOff>
      <xdr:row>116</xdr:row>
      <xdr:rowOff>199447</xdr:rowOff>
    </xdr:to>
    <mc:AlternateContent xmlns:mc="http://schemas.openxmlformats.org/markup-compatibility/2006" xmlns:a14="http://schemas.microsoft.com/office/drawing/2010/main">
      <mc:Choice Requires="a14">
        <xdr:graphicFrame macro="">
          <xdr:nvGraphicFramePr>
            <xdr:cNvPr id="23" name="Marine Operations Limits for LNGCs/FSRU under specified Wave Height Conditions">
              <a:extLst>
                <a:ext uri="{FF2B5EF4-FFF2-40B4-BE49-F238E27FC236}">
                  <a16:creationId xmlns:a16="http://schemas.microsoft.com/office/drawing/2014/main" id="{F7545B1D-6AD2-4431-99E5-7FE4BBB9E9C4}"/>
                </a:ext>
              </a:extLst>
            </xdr:cNvPr>
            <xdr:cNvGraphicFramePr/>
          </xdr:nvGraphicFramePr>
          <xdr:xfrm>
            <a:off x="0" y="0"/>
            <a:ext cx="0" cy="0"/>
          </xdr:xfrm>
          <a:graphic>
            <a:graphicData uri="http://schemas.microsoft.com/office/drawing/2010/slicer">
              <sle:slicer xmlns:sle="http://schemas.microsoft.com/office/drawing/2010/slicer" name="Marine Operations Limits for LNGCs/FSRU under specified Wave Height Conditions"/>
            </a:graphicData>
          </a:graphic>
        </xdr:graphicFrame>
      </mc:Choice>
      <mc:Fallback xmlns="">
        <xdr:sp macro="" textlink="">
          <xdr:nvSpPr>
            <xdr:cNvPr id="0" name=""/>
            <xdr:cNvSpPr>
              <a:spLocks noTextEdit="1"/>
            </xdr:cNvSpPr>
          </xdr:nvSpPr>
          <xdr:spPr>
            <a:xfrm>
              <a:off x="3419185" y="26257828"/>
              <a:ext cx="5586270" cy="1416627"/>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14432</xdr:colOff>
      <xdr:row>119</xdr:row>
      <xdr:rowOff>98714</xdr:rowOff>
    </xdr:from>
    <xdr:to>
      <xdr:col>4</xdr:col>
      <xdr:colOff>142875</xdr:colOff>
      <xdr:row>132</xdr:row>
      <xdr:rowOff>94386</xdr:rowOff>
    </xdr:to>
    <mc:AlternateContent xmlns:mc="http://schemas.openxmlformats.org/markup-compatibility/2006" xmlns:a14="http://schemas.microsoft.com/office/drawing/2010/main">
      <mc:Choice Requires="a14">
        <xdr:graphicFrame macro="">
          <xdr:nvGraphicFramePr>
            <xdr:cNvPr id="26" name="Wind Speed">
              <a:extLst>
                <a:ext uri="{FF2B5EF4-FFF2-40B4-BE49-F238E27FC236}">
                  <a16:creationId xmlns:a16="http://schemas.microsoft.com/office/drawing/2014/main" id="{473ADC54-2A8B-4935-8558-20FC9135B7B0}"/>
                </a:ext>
              </a:extLst>
            </xdr:cNvPr>
            <xdr:cNvGraphicFramePr/>
          </xdr:nvGraphicFramePr>
          <xdr:xfrm>
            <a:off x="0" y="0"/>
            <a:ext cx="0" cy="0"/>
          </xdr:xfrm>
          <a:graphic>
            <a:graphicData uri="http://schemas.microsoft.com/office/drawing/2010/slicer">
              <sle:slicer xmlns:sle="http://schemas.microsoft.com/office/drawing/2010/slicer" name="Wind Speed"/>
            </a:graphicData>
          </a:graphic>
        </xdr:graphicFrame>
      </mc:Choice>
      <mc:Fallback xmlns="">
        <xdr:sp macro="" textlink="">
          <xdr:nvSpPr>
            <xdr:cNvPr id="0" name=""/>
            <xdr:cNvSpPr>
              <a:spLocks noTextEdit="1"/>
            </xdr:cNvSpPr>
          </xdr:nvSpPr>
          <xdr:spPr>
            <a:xfrm>
              <a:off x="3420341" y="27934805"/>
              <a:ext cx="1828800" cy="2524125"/>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17318</xdr:colOff>
      <xdr:row>134</xdr:row>
      <xdr:rowOff>124690</xdr:rowOff>
    </xdr:from>
    <xdr:to>
      <xdr:col>6</xdr:col>
      <xdr:colOff>1192356</xdr:colOff>
      <xdr:row>145</xdr:row>
      <xdr:rowOff>47914</xdr:rowOff>
    </xdr:to>
    <mc:AlternateContent xmlns:mc="http://schemas.openxmlformats.org/markup-compatibility/2006" xmlns:a14="http://schemas.microsoft.com/office/drawing/2010/main">
      <mc:Choice Requires="a14">
        <xdr:graphicFrame macro="">
          <xdr:nvGraphicFramePr>
            <xdr:cNvPr id="27" name="Marine Operations Limits for LNGCs/FSRU under specified Wind Speed Conditions">
              <a:extLst>
                <a:ext uri="{FF2B5EF4-FFF2-40B4-BE49-F238E27FC236}">
                  <a16:creationId xmlns:a16="http://schemas.microsoft.com/office/drawing/2014/main" id="{3D329B65-72D5-46FD-89C4-F41E8A287BCC}"/>
                </a:ext>
              </a:extLst>
            </xdr:cNvPr>
            <xdr:cNvGraphicFramePr/>
          </xdr:nvGraphicFramePr>
          <xdr:xfrm>
            <a:off x="0" y="0"/>
            <a:ext cx="0" cy="0"/>
          </xdr:xfrm>
          <a:graphic>
            <a:graphicData uri="http://schemas.microsoft.com/office/drawing/2010/slicer">
              <sle:slicer xmlns:sle="http://schemas.microsoft.com/office/drawing/2010/slicer" name="Marine Operations Limits for LNGCs/FSRU under specified Wind Speed Conditions"/>
            </a:graphicData>
          </a:graphic>
        </xdr:graphicFrame>
      </mc:Choice>
      <mc:Fallback xmlns="">
        <xdr:sp macro="" textlink="">
          <xdr:nvSpPr>
            <xdr:cNvPr id="0" name=""/>
            <xdr:cNvSpPr>
              <a:spLocks noTextEdit="1"/>
            </xdr:cNvSpPr>
          </xdr:nvSpPr>
          <xdr:spPr>
            <a:xfrm>
              <a:off x="3423227" y="30858690"/>
              <a:ext cx="5570681" cy="2524125"/>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43296</xdr:colOff>
      <xdr:row>146</xdr:row>
      <xdr:rowOff>178377</xdr:rowOff>
    </xdr:from>
    <xdr:to>
      <xdr:col>4</xdr:col>
      <xdr:colOff>178089</xdr:colOff>
      <xdr:row>160</xdr:row>
      <xdr:rowOff>867</xdr:rowOff>
    </xdr:to>
    <mc:AlternateContent xmlns:mc="http://schemas.openxmlformats.org/markup-compatibility/2006" xmlns:a14="http://schemas.microsoft.com/office/drawing/2010/main">
      <mc:Choice Requires="a14">
        <xdr:graphicFrame macro="">
          <xdr:nvGraphicFramePr>
            <xdr:cNvPr id="28" name="Current Speed 1">
              <a:extLst>
                <a:ext uri="{FF2B5EF4-FFF2-40B4-BE49-F238E27FC236}">
                  <a16:creationId xmlns:a16="http://schemas.microsoft.com/office/drawing/2014/main" id="{D08F3D45-5EF0-429D-AA52-9675013C1D03}"/>
                </a:ext>
              </a:extLst>
            </xdr:cNvPr>
            <xdr:cNvGraphicFramePr/>
          </xdr:nvGraphicFramePr>
          <xdr:xfrm>
            <a:off x="0" y="0"/>
            <a:ext cx="0" cy="0"/>
          </xdr:xfrm>
          <a:graphic>
            <a:graphicData uri="http://schemas.microsoft.com/office/drawing/2010/slicer">
              <sle:slicer xmlns:sle="http://schemas.microsoft.com/office/drawing/2010/slicer" name="Current Speed 1"/>
            </a:graphicData>
          </a:graphic>
        </xdr:graphicFrame>
      </mc:Choice>
      <mc:Fallback xmlns="">
        <xdr:sp macro="" textlink="">
          <xdr:nvSpPr>
            <xdr:cNvPr id="0" name=""/>
            <xdr:cNvSpPr>
              <a:spLocks noTextEdit="1"/>
            </xdr:cNvSpPr>
          </xdr:nvSpPr>
          <xdr:spPr>
            <a:xfrm>
              <a:off x="3449205" y="33694832"/>
              <a:ext cx="1828800" cy="2524125"/>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57727</xdr:colOff>
      <xdr:row>161</xdr:row>
      <xdr:rowOff>181263</xdr:rowOff>
    </xdr:from>
    <xdr:to>
      <xdr:col>6</xdr:col>
      <xdr:colOff>1116734</xdr:colOff>
      <xdr:row>170</xdr:row>
      <xdr:rowOff>49357</xdr:rowOff>
    </xdr:to>
    <mc:AlternateContent xmlns:mc="http://schemas.openxmlformats.org/markup-compatibility/2006" xmlns:a14="http://schemas.microsoft.com/office/drawing/2010/main">
      <mc:Choice Requires="a14">
        <xdr:graphicFrame macro="">
          <xdr:nvGraphicFramePr>
            <xdr:cNvPr id="29" name="Marine Operations Limits for LNGCs/FSRU under specified Current Speed Conditions">
              <a:extLst>
                <a:ext uri="{FF2B5EF4-FFF2-40B4-BE49-F238E27FC236}">
                  <a16:creationId xmlns:a16="http://schemas.microsoft.com/office/drawing/2014/main" id="{427E2DF3-A22E-4DE8-9DF3-170B026FA20E}"/>
                </a:ext>
              </a:extLst>
            </xdr:cNvPr>
            <xdr:cNvGraphicFramePr/>
          </xdr:nvGraphicFramePr>
          <xdr:xfrm>
            <a:off x="0" y="0"/>
            <a:ext cx="0" cy="0"/>
          </xdr:xfrm>
          <a:graphic>
            <a:graphicData uri="http://schemas.microsoft.com/office/drawing/2010/slicer">
              <sle:slicer xmlns:sle="http://schemas.microsoft.com/office/drawing/2010/slicer" name="Marine Operations Limits for LNGCs/FSRU under specified Current Speed Conditions"/>
            </a:graphicData>
          </a:graphic>
        </xdr:graphicFrame>
      </mc:Choice>
      <mc:Fallback xmlns="">
        <xdr:sp macro="" textlink="">
          <xdr:nvSpPr>
            <xdr:cNvPr id="0" name=""/>
            <xdr:cNvSpPr>
              <a:spLocks noTextEdit="1"/>
            </xdr:cNvSpPr>
          </xdr:nvSpPr>
          <xdr:spPr>
            <a:xfrm>
              <a:off x="3463636" y="36595627"/>
              <a:ext cx="5461000" cy="2093191"/>
            </a:xfrm>
            <a:prstGeom prst="rect">
              <a:avLst/>
            </a:prstGeom>
            <a:solidFill>
              <a:prstClr val="white"/>
            </a:solidFill>
            <a:ln w="1">
              <a:solidFill>
                <a:prstClr val="green"/>
              </a:solidFill>
            </a:ln>
          </xdr:spPr>
          <xdr:txBody>
            <a:bodyPr vertOverflow="clip" horzOverflow="clip"/>
            <a:lstStyle/>
            <a:p>
              <a:r>
                <a:rPr lang="en-S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rid Visolajska" refreshedDate="43705.735887037037" createdVersion="6" refreshedVersion="6" minRefreshableVersion="3" recordCount="14" xr:uid="{00000000-000A-0000-FFFF-FFFF00000000}">
  <cacheSource type="worksheet">
    <worksheetSource ref="E1:F1048576" sheet="Backgorund data (1)"/>
  </cacheSource>
  <cacheFields count="2">
    <cacheField name="Development Timeline" numFmtId="0">
      <sharedItems containsBlank="1" count="6">
        <s v="Immediate ( &gt;1 ≤ 6 months)"/>
        <s v="Short Term ( &gt; 6 months ≤ 12 months)"/>
        <s v="Medium Term ( &gt; 12 months ≤ 24 months) "/>
        <s v="Long Term ( &gt; 24 months ≤ 36 months)"/>
        <s v="Extra Long Term ( &gt; 36 months)"/>
        <m/>
      </sharedItems>
    </cacheField>
    <cacheField name="Likely Receiving Infrastructure Type" numFmtId="0">
      <sharedItems containsBlank="1" count="7">
        <s v="Road trucking, ISO container barge delivery or SSLNGC"/>
        <s v="Readily available FSRU/Barge"/>
        <s v="Converted FSRU"/>
        <s v="Newbuilt FSRU"/>
        <s v="Both onshore and floating terminal"/>
        <m/>
        <s v="Onshore Terminal" u="1"/>
      </sharedItems>
    </cacheField>
  </cacheFields>
  <extLst>
    <ext xmlns:x14="http://schemas.microsoft.com/office/spreadsheetml/2009/9/main" uri="{725AE2AE-9491-48be-B2B4-4EB974FC3084}">
      <x14:pivotCacheDefinition pivotCacheId="814981108"/>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rid Visolajska" refreshedDate="43706.611401041664" createdVersion="6" refreshedVersion="6" minRefreshableVersion="3" recordCount="13" xr:uid="{00000000-000A-0000-FFFF-FFFF01000000}">
  <cacheSource type="worksheet">
    <worksheetSource ref="A1:C14" sheet="Backgorund data (1)"/>
  </cacheSource>
  <cacheFields count="3">
    <cacheField name="Accessibility" numFmtId="0">
      <sharedItems count="4">
        <s v="By sea (port access or jetty) "/>
        <s v="By road "/>
        <s v="By rail"/>
        <s v="By pipeline"/>
      </sharedItems>
    </cacheField>
    <cacheField name="Distance" numFmtId="0">
      <sharedItems count="13">
        <s v="&gt; 0 ≤ 100 nm"/>
        <s v="&gt; 100 ≤ 700 nm"/>
        <s v="&gt; 701 ≤ 2,100 nm"/>
        <s v="&gt; 2,100 ≤ 3,000 nm"/>
        <s v="&gt; 3,000 nm"/>
        <s v="&gt; 0 ≤ 2,500 km"/>
        <s v="&gt; 2500 km"/>
        <s v="&gt;2500 km" u="1"/>
        <s v=" &gt; 701 ≤ 2,100 nm" u="1"/>
        <s v=" &gt; 100 ≤ 700 nm" u="1"/>
        <s v=" &gt; 0 ≤ 100 nm" u="1"/>
        <s v=" &gt; 0 ≤ 2,500 km" u="1"/>
        <s v=" &gt;701 ≤ 2,100 nm" u="1"/>
      </sharedItems>
    </cacheField>
    <cacheField name="Most Economically Feasible Delivery Method" numFmtId="0">
      <sharedItems count="9">
        <s v="SSLNGCs/barges with storage capacity of 2,500 m3"/>
        <s v="ISO Container barge"/>
        <s v="SSLNGCs with storage capacity of 15,000 m3"/>
        <s v="SSLNGCs with storage capacity of 15,000/30,000 m3"/>
        <s v="SSLNGCs with storage capacity of 30,000 m3"/>
        <s v="Large scale LNGC with capacity of 145,000 m3"/>
        <s v="LNG trucking"/>
        <s v="Rail Transport"/>
        <s v="Connecting Pipeline"/>
      </sharedItems>
    </cacheField>
  </cacheFields>
  <extLst>
    <ext xmlns:x14="http://schemas.microsoft.com/office/spreadsheetml/2009/9/main" uri="{725AE2AE-9491-48be-B2B4-4EB974FC3084}">
      <x14:pivotCacheDefinition pivotCacheId="266409866"/>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rid Visolajska" refreshedDate="43706.617332870374" createdVersion="6" refreshedVersion="6" minRefreshableVersion="3" recordCount="8" xr:uid="{00000000-000A-0000-FFFF-FFFF02000000}">
  <cacheSource type="worksheet">
    <worksheetSource ref="A1:B1048576" sheet="Background data (2)"/>
  </cacheSource>
  <cacheFields count="2">
    <cacheField name="Water Depth" numFmtId="0">
      <sharedItems containsBlank="1" count="5">
        <s v="≤ 3.5m "/>
        <s v="&gt; 3.5m ≤  8 m "/>
        <s v="&gt; 8m ≤  12 m "/>
        <s v="&gt; 12 m"/>
        <m/>
      </sharedItems>
    </cacheField>
    <cacheField name="Most Technically Feasible Delivery Method (sea access)" numFmtId="0">
      <sharedItems containsBlank="1" count="5">
        <s v="Not feasible"/>
        <s v="Small scale vessels/barges between 1,000 - 30,000 m3"/>
        <s v="Medium scale vessels between 35,000 -  120,000 m3"/>
        <s v="Large scale LNGC of 125,000 – 267,000 m3"/>
        <m/>
      </sharedItems>
    </cacheField>
  </cacheFields>
  <extLst>
    <ext xmlns:x14="http://schemas.microsoft.com/office/spreadsheetml/2009/9/main" uri="{725AE2AE-9491-48be-B2B4-4EB974FC3084}">
      <x14:pivotCacheDefinition pivotCacheId="980080504"/>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rid Visolajska" refreshedDate="43706.625881018517" createdVersion="6" refreshedVersion="6" minRefreshableVersion="3" recordCount="4" xr:uid="{00000000-000A-0000-FFFF-FFFF03000000}">
  <cacheSource type="worksheet">
    <worksheetSource ref="D1:E5" sheet="Background data (2)"/>
  </cacheSource>
  <cacheFields count="2">
    <cacheField name="Wave Height" numFmtId="0">
      <sharedItems count="4">
        <s v="≤ 2m "/>
        <s v="≤ 2.25 "/>
        <s v="≤ 3.5m "/>
        <s v="&gt; 3.5m "/>
      </sharedItems>
    </cacheField>
    <cacheField name="Marine Operations Limits for LNGCs/FSRU under specified Wave Height Conditions" numFmtId="0">
      <sharedItems count="4">
        <s v="Berthing, LNG unloading limit"/>
        <s v="Dolphin/double berth jetty mooring limit"/>
        <s v="Navigation limit"/>
        <s v="Marine operations not feasible"/>
      </sharedItems>
    </cacheField>
  </cacheFields>
  <extLst>
    <ext xmlns:x14="http://schemas.microsoft.com/office/spreadsheetml/2009/9/main" uri="{725AE2AE-9491-48be-B2B4-4EB974FC3084}">
      <x14:pivotCacheDefinition pivotCacheId="1580513224"/>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rid Visolajska" refreshedDate="43706.631648958333" createdVersion="6" refreshedVersion="6" minRefreshableVersion="3" recordCount="8" xr:uid="{00000000-000A-0000-FFFF-FFFF04000000}">
  <cacheSource type="worksheet">
    <worksheetSource ref="G1:H1048576" sheet="Background data (2)"/>
  </cacheSource>
  <cacheFields count="2">
    <cacheField name="Wind Speed" numFmtId="0">
      <sharedItems containsBlank="1" count="8">
        <s v="≤ 7.5 m/s "/>
        <s v="≤ 12 m/s "/>
        <s v="≤ 15 m/s "/>
        <s v="≤ 19 m/s "/>
        <s v="≤ 26 m/s"/>
        <s v="≤ 31 m/s "/>
        <s v="&gt; 31 m/s "/>
        <m/>
      </sharedItems>
    </cacheField>
    <cacheField name="Marine Operations Limits for LNGCs/FSRU under specified Wind Speed Conditions" numFmtId="0">
      <sharedItems containsBlank="1" count="8">
        <s v="LNGC mooring and loading arm connection limit"/>
        <s v="Berthing limit"/>
        <s v="LNGC unmooring and loading arm disconnection limit"/>
        <s v="Unloading operations limit"/>
        <s v="Gas send-out, dolphin/double berth jetty mooring, navigation limit"/>
        <s v="FSRU turret mooring at offshore site limit"/>
        <s v="Marine operations not feasible"/>
        <m/>
      </sharedItems>
    </cacheField>
  </cacheFields>
  <extLst>
    <ext xmlns:x14="http://schemas.microsoft.com/office/spreadsheetml/2009/9/main" uri="{725AE2AE-9491-48be-B2B4-4EB974FC3084}">
      <x14:pivotCacheDefinition pivotCacheId="639680190"/>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rid Visolajska" refreshedDate="43706.634357407405" createdVersion="6" refreshedVersion="6" minRefreshableVersion="3" recordCount="6" xr:uid="{00000000-000A-0000-FFFF-FFFF05000000}">
  <cacheSource type="worksheet">
    <worksheetSource ref="J1:K7" sheet="Background data (2)"/>
  </cacheSource>
  <cacheFields count="2">
    <cacheField name="Current Speed" numFmtId="0">
      <sharedItems count="6">
        <s v="≤ 0.5 m/s "/>
        <s v="≤ 0.6 m/s"/>
        <s v="≤ 0.8 m/s "/>
        <s v="≤ 0.95"/>
        <s v="≤ 1.54m/s "/>
        <s v="&gt; 1.54m/s "/>
      </sharedItems>
    </cacheField>
    <cacheField name="Marine Operations Limits for LNGCs/FSRU under specified Current Speed Conditions" numFmtId="0">
      <sharedItems count="6">
        <s v="LNGC mooring and loading arm connection/disconnection limit"/>
        <s v="Berthing, LNG unloading limit"/>
        <s v="Gas send-out, dolphin/double berth jetty mooring limit"/>
        <s v="FSRU turret mooring at offshore site limit"/>
        <s v="Navigation limit"/>
        <s v="Marine operations not feasible"/>
      </sharedItems>
    </cacheField>
  </cacheFields>
  <extLst>
    <ext xmlns:x14="http://schemas.microsoft.com/office/spreadsheetml/2009/9/main" uri="{725AE2AE-9491-48be-B2B4-4EB974FC3084}">
      <x14:pivotCacheDefinition pivotCacheId="48337329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x v="0"/>
    <x v="0"/>
  </r>
  <r>
    <x v="1"/>
    <x v="1"/>
  </r>
  <r>
    <x v="2"/>
    <x v="2"/>
  </r>
  <r>
    <x v="3"/>
    <x v="3"/>
  </r>
  <r>
    <x v="4"/>
    <x v="4"/>
  </r>
  <r>
    <x v="5"/>
    <x v="5"/>
  </r>
  <r>
    <x v="5"/>
    <x v="5"/>
  </r>
  <r>
    <x v="5"/>
    <x v="5"/>
  </r>
  <r>
    <x v="5"/>
    <x v="5"/>
  </r>
  <r>
    <x v="5"/>
    <x v="5"/>
  </r>
  <r>
    <x v="5"/>
    <x v="5"/>
  </r>
  <r>
    <x v="5"/>
    <x v="5"/>
  </r>
  <r>
    <x v="5"/>
    <x v="5"/>
  </r>
  <r>
    <x v="5"/>
    <x v="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x v="0"/>
    <x v="0"/>
    <x v="0"/>
  </r>
  <r>
    <x v="0"/>
    <x v="0"/>
    <x v="1"/>
  </r>
  <r>
    <x v="0"/>
    <x v="1"/>
    <x v="2"/>
  </r>
  <r>
    <x v="0"/>
    <x v="1"/>
    <x v="1"/>
  </r>
  <r>
    <x v="0"/>
    <x v="2"/>
    <x v="3"/>
  </r>
  <r>
    <x v="0"/>
    <x v="2"/>
    <x v="1"/>
  </r>
  <r>
    <x v="0"/>
    <x v="3"/>
    <x v="4"/>
  </r>
  <r>
    <x v="0"/>
    <x v="3"/>
    <x v="1"/>
  </r>
  <r>
    <x v="0"/>
    <x v="4"/>
    <x v="5"/>
  </r>
  <r>
    <x v="1"/>
    <x v="5"/>
    <x v="6"/>
  </r>
  <r>
    <x v="2"/>
    <x v="5"/>
    <x v="7"/>
  </r>
  <r>
    <x v="3"/>
    <x v="5"/>
    <x v="8"/>
  </r>
  <r>
    <x v="3"/>
    <x v="6"/>
    <x v="8"/>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r>
  <r>
    <x v="1"/>
    <x v="1"/>
  </r>
  <r>
    <x v="2"/>
    <x v="2"/>
  </r>
  <r>
    <x v="3"/>
    <x v="3"/>
  </r>
  <r>
    <x v="4"/>
    <x v="4"/>
  </r>
  <r>
    <x v="4"/>
    <x v="4"/>
  </r>
  <r>
    <x v="4"/>
    <x v="4"/>
  </r>
  <r>
    <x v="4"/>
    <x v="4"/>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x v="0"/>
  </r>
  <r>
    <x v="1"/>
    <x v="1"/>
  </r>
  <r>
    <x v="2"/>
    <x v="2"/>
  </r>
  <r>
    <x v="3"/>
    <x v="3"/>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r>
  <r>
    <x v="1"/>
    <x v="1"/>
  </r>
  <r>
    <x v="2"/>
    <x v="2"/>
  </r>
  <r>
    <x v="3"/>
    <x v="3"/>
  </r>
  <r>
    <x v="4"/>
    <x v="4"/>
  </r>
  <r>
    <x v="5"/>
    <x v="5"/>
  </r>
  <r>
    <x v="6"/>
    <x v="6"/>
  </r>
  <r>
    <x v="7"/>
    <x v="7"/>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x v="0"/>
    <x v="0"/>
  </r>
  <r>
    <x v="1"/>
    <x v="1"/>
  </r>
  <r>
    <x v="2"/>
    <x v="2"/>
  </r>
  <r>
    <x v="3"/>
    <x v="3"/>
  </r>
  <r>
    <x v="4"/>
    <x v="4"/>
  </r>
  <r>
    <x v="5"/>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4" cacheId="414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D105:AD110" firstHeaderRow="1" firstDataRow="1" firstDataCol="1"/>
  <pivotFields count="2">
    <pivotField axis="axisRow" showAll="0">
      <items count="5">
        <item x="3"/>
        <item x="1"/>
        <item x="0"/>
        <item x="2"/>
        <item t="default"/>
      </items>
    </pivotField>
    <pivotField showAll="0">
      <items count="5">
        <item x="0"/>
        <item x="1"/>
        <item x="3"/>
        <item x="2"/>
        <item t="default"/>
      </items>
    </pivotField>
  </pivotFields>
  <rowFields count="1">
    <field x="0"/>
  </rowFields>
  <rowItems count="5">
    <i>
      <x/>
    </i>
    <i>
      <x v="1"/>
    </i>
    <i>
      <x v="2"/>
    </i>
    <i>
      <x v="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3" cacheId="414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D94:AD100" firstHeaderRow="1" firstDataRow="1" firstDataCol="1"/>
  <pivotFields count="2">
    <pivotField axis="axisRow" showAll="0">
      <items count="6">
        <item x="3"/>
        <item x="1"/>
        <item x="2"/>
        <item x="0"/>
        <item x="4"/>
        <item t="default"/>
      </items>
    </pivotField>
    <pivotField showAll="0">
      <items count="6">
        <item x="3"/>
        <item x="2"/>
        <item x="0"/>
        <item x="1"/>
        <item x="4"/>
        <item t="default"/>
      </items>
    </pivotField>
  </pivotFields>
  <rowFields count="1">
    <field x="0"/>
  </rowFields>
  <rowItems count="6">
    <i>
      <x/>
    </i>
    <i>
      <x v="1"/>
    </i>
    <i>
      <x v="2"/>
    </i>
    <i>
      <x v="3"/>
    </i>
    <i>
      <x v="4"/>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2" cacheId="414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D53:AD66" firstHeaderRow="1" firstDataRow="1" firstDataCol="1"/>
  <pivotFields count="2">
    <pivotField axis="axisRow" showAll="0">
      <items count="7">
        <item x="4"/>
        <item x="0"/>
        <item x="3"/>
        <item x="2"/>
        <item x="1"/>
        <item x="5"/>
        <item t="default"/>
      </items>
    </pivotField>
    <pivotField axis="axisRow" showAll="0">
      <items count="8">
        <item x="2"/>
        <item x="3"/>
        <item m="1" x="6"/>
        <item x="1"/>
        <item x="0"/>
        <item x="5"/>
        <item x="4"/>
        <item t="default"/>
      </items>
    </pivotField>
  </pivotFields>
  <rowFields count="2">
    <field x="0"/>
    <field x="1"/>
  </rowFields>
  <rowItems count="13">
    <i>
      <x/>
    </i>
    <i r="1">
      <x v="6"/>
    </i>
    <i>
      <x v="1"/>
    </i>
    <i r="1">
      <x v="4"/>
    </i>
    <i>
      <x v="2"/>
    </i>
    <i r="1">
      <x v="1"/>
    </i>
    <i>
      <x v="3"/>
    </i>
    <i r="1">
      <x/>
    </i>
    <i>
      <x v="4"/>
    </i>
    <i r="1">
      <x v="3"/>
    </i>
    <i>
      <x v="5"/>
    </i>
    <i r="1">
      <x v="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414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D71:AE85" firstHeaderRow="1" firstDataRow="1" firstDataCol="1"/>
  <pivotFields count="3">
    <pivotField axis="axisRow" showAll="0">
      <items count="5">
        <item x="3"/>
        <item x="2"/>
        <item x="1"/>
        <item x="0"/>
        <item t="default"/>
      </items>
    </pivotField>
    <pivotField dataField="1" showAll="0">
      <items count="14">
        <item m="1" x="10"/>
        <item m="1" x="11"/>
        <item m="1" x="9"/>
        <item m="1" x="8"/>
        <item m="1" x="12"/>
        <item x="0"/>
        <item x="5"/>
        <item x="1"/>
        <item x="3"/>
        <item x="6"/>
        <item x="4"/>
        <item x="2"/>
        <item m="1" x="7"/>
        <item t="default"/>
      </items>
    </pivotField>
    <pivotField axis="axisRow" showAll="0">
      <items count="10">
        <item x="8"/>
        <item x="1"/>
        <item x="5"/>
        <item x="6"/>
        <item x="7"/>
        <item x="2"/>
        <item x="3"/>
        <item x="4"/>
        <item x="0"/>
        <item t="default"/>
      </items>
    </pivotField>
  </pivotFields>
  <rowFields count="2">
    <field x="0"/>
    <field x="2"/>
  </rowFields>
  <rowItems count="14">
    <i>
      <x/>
    </i>
    <i r="1">
      <x/>
    </i>
    <i>
      <x v="1"/>
    </i>
    <i r="1">
      <x v="4"/>
    </i>
    <i>
      <x v="2"/>
    </i>
    <i r="1">
      <x v="3"/>
    </i>
    <i>
      <x v="3"/>
    </i>
    <i r="1">
      <x v="1"/>
    </i>
    <i r="1">
      <x v="2"/>
    </i>
    <i r="1">
      <x v="5"/>
    </i>
    <i r="1">
      <x v="6"/>
    </i>
    <i r="1">
      <x v="7"/>
    </i>
    <i r="1">
      <x v="8"/>
    </i>
    <i t="grand">
      <x/>
    </i>
  </rowItems>
  <colItems count="1">
    <i/>
  </colItems>
  <dataFields count="1">
    <dataField name="Count of Distance" fld="1" subtotal="count" baseField="0" baseItem="0"/>
  </dataFields>
  <formats count="6">
    <format dxfId="0">
      <pivotArea field="0" type="button" dataOnly="0" labelOnly="1" outline="0" axis="axisRow" fieldPosition="0"/>
    </format>
    <format dxfId="1">
      <pivotArea dataOnly="0" labelOnly="1" grandCol="1" outline="0" fieldPosition="0"/>
    </format>
    <format dxfId="2">
      <pivotArea field="0" type="button" dataOnly="0" labelOnly="1" outline="0" axis="axisRow" fieldPosition="0"/>
    </format>
    <format dxfId="3">
      <pivotArea dataOnly="0" labelOnly="1" grandCol="1" outline="0" fieldPosition="0"/>
    </format>
    <format dxfId="4">
      <pivotArea field="0" type="button" dataOnly="0" labelOnly="1" outline="0" axis="axisRow" fieldPosition="0"/>
    </format>
    <format dxfId="5">
      <pivotArea dataOnly="0" labelOnly="1" grandCol="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5000000}" name="PivotTable7" cacheId="414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D128:AD141" firstHeaderRow="1" firstDataRow="1" firstDataCol="1"/>
  <pivotFields count="2">
    <pivotField axis="axisRow" showAll="0">
      <items count="7">
        <item x="5"/>
        <item x="0"/>
        <item x="1"/>
        <item x="2"/>
        <item x="3"/>
        <item x="4"/>
        <item t="default"/>
      </items>
    </pivotField>
    <pivotField axis="axisRow" showAll="0">
      <items count="7">
        <item x="1"/>
        <item x="3"/>
        <item x="2"/>
        <item x="0"/>
        <item x="5"/>
        <item x="4"/>
        <item t="default"/>
      </items>
    </pivotField>
  </pivotFields>
  <rowFields count="2">
    <field x="0"/>
    <field x="1"/>
  </rowFields>
  <rowItems count="13">
    <i>
      <x/>
    </i>
    <i r="1">
      <x v="4"/>
    </i>
    <i>
      <x v="1"/>
    </i>
    <i r="1">
      <x v="3"/>
    </i>
    <i>
      <x v="2"/>
    </i>
    <i r="1">
      <x/>
    </i>
    <i>
      <x v="3"/>
    </i>
    <i r="1">
      <x v="2"/>
    </i>
    <i>
      <x v="4"/>
    </i>
    <i r="1">
      <x v="1"/>
    </i>
    <i>
      <x v="5"/>
    </i>
    <i r="1">
      <x v="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414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D114:AE123" firstHeaderRow="1" firstDataRow="1" firstDataCol="1"/>
  <pivotFields count="2">
    <pivotField dataField="1" showAll="0">
      <items count="9">
        <item x="6"/>
        <item x="1"/>
        <item x="2"/>
        <item x="3"/>
        <item x="4"/>
        <item x="5"/>
        <item x="0"/>
        <item x="7"/>
        <item t="default"/>
      </items>
    </pivotField>
    <pivotField axis="axisRow" showAll="0">
      <items count="9">
        <item x="1"/>
        <item x="5"/>
        <item x="4"/>
        <item x="0"/>
        <item x="2"/>
        <item x="6"/>
        <item x="3"/>
        <item x="7"/>
        <item t="default"/>
      </items>
    </pivotField>
  </pivotFields>
  <rowFields count="1">
    <field x="1"/>
  </rowFields>
  <rowItems count="9">
    <i>
      <x/>
    </i>
    <i>
      <x v="1"/>
    </i>
    <i>
      <x v="2"/>
    </i>
    <i>
      <x v="3"/>
    </i>
    <i>
      <x v="4"/>
    </i>
    <i>
      <x v="5"/>
    </i>
    <i>
      <x v="6"/>
    </i>
    <i>
      <x v="7"/>
    </i>
    <i t="grand">
      <x/>
    </i>
  </rowItems>
  <colItems count="1">
    <i/>
  </colItems>
  <dataFields count="1">
    <dataField name="Count of Wind Speed" fld="0" subtotal="count" baseField="0" baseItem="0"/>
  </dataFields>
  <chartFormats count="1">
    <chartFormat chart="0" format="8"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essibility1" xr10:uid="{00000000-0013-0000-FFFF-FFFF01000000}" sourceName="Accessibility">
  <pivotTables>
    <pivotTable tabId="32" name="PivotTable1"/>
  </pivotTables>
  <data>
    <tabular pivotCacheId="266409866">
      <items count="4">
        <i x="3" s="1"/>
        <i x="2" s="1"/>
        <i x="1" s="1"/>
        <i x="0" s="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ine_Operations_Limits_for_LNGCs_FSRU_under_specified_Wave_Height_Conditions" xr10:uid="{00000000-0013-0000-FFFF-FFFF0A000000}" sourceName="Marine Operations Limits for LNGCs/FSRU under specified Wave Height Conditions">
  <pivotTables>
    <pivotTable tabId="32" name="PivotTable4"/>
  </pivotTables>
  <data>
    <tabular pivotCacheId="1580513224">
      <items count="4">
        <i x="0" s="1"/>
        <i x="1" s="1"/>
        <i x="3" s="1"/>
        <i x="2" s="1"/>
      </items>
    </tabular>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ind_Speed" xr10:uid="{00000000-0013-0000-FFFF-FFFF0B000000}" sourceName="Wind Speed">
  <pivotTables>
    <pivotTable tabId="32" name="PivotTable6"/>
  </pivotTables>
  <data>
    <tabular pivotCacheId="639680190">
      <items count="8">
        <i x="6" s="1"/>
        <i x="1" s="1"/>
        <i x="2" s="1"/>
        <i x="3" s="1"/>
        <i x="4" s="1"/>
        <i x="5" s="1"/>
        <i x="0" s="1"/>
        <i x="7" s="1" nd="1"/>
      </items>
    </tabular>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ine_Operations_Limits_for_LNGCs_FSRU_under_specified_Wind_Speed_Conditions" xr10:uid="{00000000-0013-0000-FFFF-FFFF0C000000}" sourceName="Marine Operations Limits for LNGCs/FSRU under specified Wind Speed Conditions">
  <pivotTables>
    <pivotTable tabId="32" name="PivotTable6"/>
  </pivotTables>
  <data>
    <tabular pivotCacheId="639680190">
      <items count="8">
        <i x="1" s="1"/>
        <i x="5" s="1"/>
        <i x="4" s="1"/>
        <i x="0" s="1"/>
        <i x="2" s="1"/>
        <i x="6" s="1"/>
        <i x="3" s="1"/>
        <i x="7" s="1" nd="1"/>
      </items>
    </tabular>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ine_Operations_Limits_for_LNGCs_FSRU_under_specified_Current_Speed_Conditions" xr10:uid="{00000000-0013-0000-FFFF-FFFF0D000000}" sourceName="Marine Operations Limits for LNGCs/FSRU under specified Current Speed Conditions">
  <pivotTables>
    <pivotTable tabId="32" name="PivotTable7"/>
  </pivotTables>
  <data>
    <tabular pivotCacheId="483373299">
      <items count="6">
        <i x="1" s="1"/>
        <i x="3" s="1"/>
        <i x="2" s="1"/>
        <i x="0" s="1"/>
        <i x="5" s="1"/>
        <i x="4"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ance" xr10:uid="{00000000-0013-0000-FFFF-FFFF02000000}" sourceName="Distance">
  <pivotTables>
    <pivotTable tabId="32" name="PivotTable1"/>
  </pivotTables>
  <data>
    <tabular pivotCacheId="266409866">
      <items count="13">
        <i x="0" s="1"/>
        <i x="5" s="1"/>
        <i x="1" s="1"/>
        <i x="3" s="1"/>
        <i x="6" s="1"/>
        <i x="4" s="1"/>
        <i x="2" s="1"/>
        <i x="10" s="1" nd="1"/>
        <i x="11" s="1" nd="1"/>
        <i x="9" s="1" nd="1"/>
        <i x="8" s="1" nd="1"/>
        <i x="12" s="1" nd="1"/>
        <i x="7"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ve_Height" xr10:uid="{00000000-0013-0000-FFFF-FFFF03000000}" sourceName="Wave Height">
  <pivotTables>
    <pivotTable tabId="32" name="PivotTable4"/>
  </pivotTables>
  <data>
    <tabular pivotCacheId="1580513224">
      <items count="4">
        <i x="3" s="1"/>
        <i x="1" s="1"/>
        <i x="0" s="1"/>
        <i x="2"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ter_Depth" xr10:uid="{00000000-0013-0000-FFFF-FFFF04000000}" sourceName="Water Depth">
  <pivotTables>
    <pivotTable tabId="32" name="PivotTable3"/>
  </pivotTables>
  <data>
    <tabular pivotCacheId="980080504" showMissing="0">
      <items count="5">
        <i x="3" s="1"/>
        <i x="1" s="1"/>
        <i x="2" s="1"/>
        <i x="0" s="1"/>
        <i x="4" s="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ent_Speed" xr10:uid="{00000000-0013-0000-FFFF-FFFF05000000}" sourceName="Current Speed">
  <pivotTables>
    <pivotTable tabId="32" name="PivotTable7"/>
  </pivotTables>
  <data>
    <tabular pivotCacheId="483373299">
      <items count="6">
        <i x="5" s="1"/>
        <i x="0" s="1"/>
        <i x="1" s="1"/>
        <i x="2" s="1"/>
        <i x="3" s="1"/>
        <i x="4"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velopment_Timeline" xr10:uid="{00000000-0013-0000-FFFF-FFFF06000000}" sourceName="Development Timeline">
  <pivotTables>
    <pivotTable tabId="32" name="PivotTable2"/>
  </pivotTables>
  <data>
    <tabular pivotCacheId="814981108">
      <items count="6">
        <i x="4" s="1"/>
        <i x="0" s="1"/>
        <i x="3" s="1"/>
        <i x="2" s="1"/>
        <i x="1" s="1"/>
        <i x="5"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ikely_Receiving_Infrastructure_Type" xr10:uid="{00000000-0013-0000-FFFF-FFFF07000000}" sourceName="Likely Receiving Infrastructure Type">
  <pivotTables>
    <pivotTable tabId="32" name="PivotTable2"/>
  </pivotTables>
  <data>
    <tabular pivotCacheId="814981108">
      <items count="7">
        <i x="4" s="1"/>
        <i x="2" s="1"/>
        <i x="3" s="1"/>
        <i x="1" s="1"/>
        <i x="0" s="1"/>
        <i x="5" s="1"/>
        <i x="6" s="1" nd="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st_Economically_Feasible_Delivery_Method" xr10:uid="{00000000-0013-0000-FFFF-FFFF08000000}" sourceName="Most Economically Feasible Delivery Method">
  <pivotTables>
    <pivotTable tabId="32" name="PivotTable1"/>
  </pivotTables>
  <data>
    <tabular pivotCacheId="266409866">
      <items count="9">
        <i x="8" s="1"/>
        <i x="1" s="1"/>
        <i x="5" s="1"/>
        <i x="6" s="1"/>
        <i x="7" s="1"/>
        <i x="2" s="1"/>
        <i x="3" s="1"/>
        <i x="4" s="1"/>
        <i x="0" s="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st_Technically_Feasible_Delivery_Method__sea_access" xr10:uid="{00000000-0013-0000-FFFF-FFFF09000000}" sourceName="Most Technically Feasible Delivery Method (sea access)">
  <pivotTables>
    <pivotTable tabId="32" name="PivotTable3"/>
  </pivotTables>
  <data>
    <tabular pivotCacheId="980080504">
      <items count="5">
        <i x="3" s="1"/>
        <i x="2" s="1"/>
        <i x="0" s="1"/>
        <i x="1"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essibility 1" xr10:uid="{00000000-0014-0000-FFFF-FFFF01000000}" cache="Slicer_Accessibility1" caption="Accessibility" style="SlicerStyleLight3" rowHeight="241300"/>
  <slicer name="Distance 2" xr10:uid="{00000000-0014-0000-FFFF-FFFF02000000}" cache="Slicer_Distance" caption="Distance" style="SlicerStyleLight3" rowHeight="241300"/>
  <slicer name="Wave Height" xr10:uid="{00000000-0014-0000-FFFF-FFFF03000000}" cache="Slicer_Wave_Height" caption="Wave Height" style="SlicerStyleLight3" rowHeight="241300"/>
  <slicer name="Water Depth 1" xr10:uid="{00000000-0014-0000-FFFF-FFFF04000000}" cache="Slicer_Water_Depth" caption="Water Depth" style="SlicerStyleLight3" rowHeight="241300"/>
  <slicer name="Current Speed 1" xr10:uid="{00000000-0014-0000-FFFF-FFFF05000000}" cache="Slicer_Current_Speed" caption="Current Speed" style="SlicerStyleLight3" rowHeight="241300"/>
  <slicer name="Development Timeline 1" xr10:uid="{00000000-0014-0000-FFFF-FFFF06000000}" cache="Slicer_Development_Timeline" caption="Development Timeline" style="SlicerStyleLight3" rowHeight="241300"/>
  <slicer name="Likely Receiving Infrastructure Type 1" xr10:uid="{00000000-0014-0000-FFFF-FFFF07000000}" cache="Slicer_Likely_Receiving_Infrastructure_Type" caption="Likely Receiving Infrastructure Type" rowHeight="241300"/>
  <slicer name="Most Economically Feasible Delivery Method 1" xr10:uid="{00000000-0014-0000-FFFF-FFFF08000000}" cache="Slicer_Most_Economically_Feasible_Delivery_Method" caption="Most Economically Feasible Delivery Method" rowHeight="241300"/>
  <slicer name="Most Technically Feasible Delivery Method (sea access)" xr10:uid="{00000000-0014-0000-FFFF-FFFF09000000}" cache="Slicer_Most_Technically_Feasible_Delivery_Method__sea_access" caption="Most Technically Feasible Delivery Method (sea access)" rowHeight="241300"/>
  <slicer name="Marine Operations Limits for LNGCs/FSRU under specified Wave Height Conditions" xr10:uid="{00000000-0014-0000-FFFF-FFFF0A000000}" cache="Slicer_Marine_Operations_Limits_for_LNGCs_FSRU_under_specified_Wave_Height_Conditions" caption="Marine Operations Limits for LNGCs/FSRU under specified Wave Height Conditions" rowHeight="241300"/>
  <slicer name="Wind Speed" xr10:uid="{00000000-0014-0000-FFFF-FFFF0B000000}" cache="Slicer_Wind_Speed" caption="Wind Speed" style="SlicerStyleLight3" rowHeight="241300"/>
  <slicer name="Marine Operations Limits for LNGCs/FSRU under specified Wind Speed Conditions" xr10:uid="{00000000-0014-0000-FFFF-FFFF0C000000}" cache="Slicer_Marine_Operations_Limits_for_LNGCs_FSRU_under_specified_Wind_Speed_Conditions" caption="Marine Operations Limits for LNGCs/FSRU under specified Wind Speed Conditions" rowHeight="241300"/>
  <slicer name="Marine Operations Limits for LNGCs/FSRU under specified Current Speed Conditions" xr10:uid="{00000000-0014-0000-FFFF-FFFF0D000000}" cache="Slicer_Marine_Operations_Limits_for_LNGCs_FSRU_under_specified_Current_Speed_Conditions" caption="Marine Operations Limits for LNGCs/FSRU under specified Current Speed Conditions"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ivotTable" Target="../pivotTables/pivotTable3.xml"/><Relationship Id="rId7"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XET25"/>
  <sheetViews>
    <sheetView zoomScale="90" zoomScaleNormal="90" workbookViewId="0">
      <selection activeCell="H15" sqref="H15"/>
    </sheetView>
  </sheetViews>
  <sheetFormatPr defaultColWidth="0" defaultRowHeight="15" zeroHeight="1"/>
  <cols>
    <col min="1" max="3" width="8.7109375" customWidth="1"/>
    <col min="4" max="4" width="18.140625" customWidth="1"/>
    <col min="5" max="5" width="8.7109375" customWidth="1"/>
    <col min="6" max="6" width="11" customWidth="1"/>
    <col min="7" max="7" width="8.7109375" customWidth="1"/>
    <col min="8" max="8" width="19.85546875" customWidth="1"/>
    <col min="9" max="9" width="3" customWidth="1"/>
    <col min="10" max="16373" width="8.7109375" hidden="1"/>
    <col min="16375" max="16384" width="8.7109375" hidden="1"/>
  </cols>
  <sheetData>
    <row r="1" spans="1:9">
      <c r="A1" s="155"/>
      <c r="B1" s="155"/>
      <c r="C1" s="155"/>
      <c r="D1" s="155"/>
      <c r="E1" s="155"/>
      <c r="F1" s="155"/>
      <c r="G1" s="155"/>
      <c r="H1" s="155"/>
      <c r="I1" s="155"/>
    </row>
    <row r="2" spans="1:9">
      <c r="A2" s="156"/>
      <c r="B2" s="156"/>
      <c r="C2" s="156"/>
      <c r="D2" s="156"/>
      <c r="E2" s="156"/>
      <c r="F2" s="156"/>
      <c r="G2" s="156"/>
      <c r="H2" s="156"/>
      <c r="I2" s="155"/>
    </row>
    <row r="3" spans="1:9">
      <c r="A3" s="156"/>
      <c r="B3" s="156"/>
      <c r="C3" s="156"/>
      <c r="D3" s="156"/>
      <c r="E3" s="156"/>
      <c r="F3" s="156"/>
      <c r="G3" s="156"/>
      <c r="H3" s="156"/>
      <c r="I3" s="155"/>
    </row>
    <row r="4" spans="1:9">
      <c r="A4" s="156"/>
      <c r="B4" s="156"/>
      <c r="C4" s="156"/>
      <c r="D4" s="156"/>
      <c r="E4" s="156"/>
      <c r="F4" s="156"/>
      <c r="G4" s="156"/>
      <c r="H4" s="156"/>
      <c r="I4" s="155"/>
    </row>
    <row r="5" spans="1:9">
      <c r="A5" s="156"/>
      <c r="B5" s="156"/>
      <c r="C5" s="156"/>
      <c r="D5" s="156"/>
      <c r="E5" s="156"/>
      <c r="F5" s="156"/>
      <c r="G5" s="156"/>
      <c r="H5" s="156"/>
      <c r="I5" s="155"/>
    </row>
    <row r="6" spans="1:9">
      <c r="A6" s="156"/>
      <c r="B6" s="156" t="s">
        <v>0</v>
      </c>
      <c r="C6" s="156"/>
      <c r="D6" s="170" t="s">
        <v>1</v>
      </c>
      <c r="E6" s="170"/>
      <c r="F6" s="170"/>
      <c r="G6" s="170"/>
      <c r="H6" s="170"/>
      <c r="I6" s="155"/>
    </row>
    <row r="7" spans="1:9">
      <c r="A7" s="156"/>
      <c r="B7" s="156"/>
      <c r="C7" s="156"/>
      <c r="D7" s="170"/>
      <c r="E7" s="170"/>
      <c r="F7" s="170"/>
      <c r="G7" s="170"/>
      <c r="H7" s="170"/>
      <c r="I7" s="155"/>
    </row>
    <row r="8" spans="1:9">
      <c r="A8" s="156"/>
      <c r="B8" s="156"/>
      <c r="C8" s="156"/>
      <c r="D8" s="156"/>
      <c r="E8" s="156"/>
      <c r="F8" s="156"/>
      <c r="G8" s="156"/>
      <c r="H8" s="156"/>
      <c r="I8" s="155"/>
    </row>
    <row r="9" spans="1:9">
      <c r="A9" s="156"/>
      <c r="B9" s="156" t="s">
        <v>2</v>
      </c>
      <c r="C9" s="156"/>
      <c r="D9" s="156" t="s">
        <v>3</v>
      </c>
      <c r="E9" s="156"/>
      <c r="F9" s="156"/>
      <c r="G9" s="156"/>
      <c r="H9" s="156"/>
      <c r="I9" s="155"/>
    </row>
    <row r="10" spans="1:9">
      <c r="A10" s="156"/>
      <c r="B10" s="156"/>
      <c r="C10" s="156"/>
      <c r="D10" s="156"/>
      <c r="E10" s="156"/>
      <c r="F10" s="156"/>
      <c r="G10" s="156"/>
      <c r="H10" s="156"/>
      <c r="I10" s="155"/>
    </row>
    <row r="11" spans="1:9">
      <c r="A11" s="156"/>
      <c r="B11" s="156"/>
      <c r="C11" s="156"/>
      <c r="D11" s="156"/>
      <c r="E11" s="156"/>
      <c r="F11" s="156"/>
      <c r="G11" s="156"/>
      <c r="H11" s="156"/>
      <c r="I11" s="155"/>
    </row>
    <row r="12" spans="1:9">
      <c r="A12" s="156"/>
      <c r="B12" s="156" t="s">
        <v>4</v>
      </c>
      <c r="C12" s="156"/>
      <c r="D12" s="156" t="e">
        <f ca="1">MID(CELL("filename"),SEARCH("[",CELL("filename"))+1, SEARCH("]",CELL("filename"))-SEARCH("[",CELL("filename"))-1)</f>
        <v>#VALUE!</v>
      </c>
      <c r="E12" s="156"/>
      <c r="F12" s="156"/>
      <c r="G12" s="156"/>
      <c r="H12" s="156"/>
      <c r="I12" s="155"/>
    </row>
    <row r="13" spans="1:9">
      <c r="A13" s="156"/>
      <c r="B13" s="156"/>
      <c r="C13" s="156"/>
      <c r="D13" s="156"/>
      <c r="E13" s="156"/>
      <c r="F13" s="156"/>
      <c r="G13" s="156"/>
      <c r="H13" s="156"/>
      <c r="I13" s="155"/>
    </row>
    <row r="14" spans="1:9">
      <c r="A14" s="156"/>
      <c r="B14" s="156" t="s">
        <v>5</v>
      </c>
      <c r="C14" s="156"/>
      <c r="D14" s="157">
        <f ca="1">TODAY()</f>
        <v>43921</v>
      </c>
      <c r="E14" s="156"/>
      <c r="F14" s="156"/>
      <c r="G14" s="156"/>
      <c r="H14" s="156"/>
      <c r="I14" s="155"/>
    </row>
    <row r="15" spans="1:9">
      <c r="A15" s="156"/>
      <c r="B15" s="156"/>
      <c r="C15" s="156"/>
      <c r="D15" s="156"/>
      <c r="E15" s="156"/>
      <c r="F15" s="156"/>
      <c r="G15" s="156"/>
      <c r="H15" s="156"/>
      <c r="I15" s="155"/>
    </row>
    <row r="16" spans="1:9">
      <c r="A16" s="156"/>
      <c r="B16" s="156" t="s">
        <v>6</v>
      </c>
      <c r="C16" s="156"/>
      <c r="D16" s="156" t="s">
        <v>7</v>
      </c>
      <c r="E16" s="156"/>
      <c r="F16" s="156"/>
      <c r="G16" s="156"/>
      <c r="H16" s="156"/>
      <c r="I16" s="155"/>
    </row>
    <row r="17" spans="1:9">
      <c r="A17" s="156"/>
      <c r="B17" s="156"/>
      <c r="C17" s="156"/>
      <c r="D17" s="156"/>
      <c r="E17" s="156"/>
      <c r="F17" s="156"/>
      <c r="G17" s="156"/>
      <c r="H17" s="156"/>
      <c r="I17" s="155"/>
    </row>
    <row r="18" spans="1:9">
      <c r="A18" s="156"/>
      <c r="B18" s="156" t="s">
        <v>8</v>
      </c>
      <c r="C18" s="156"/>
      <c r="D18" s="158" t="s">
        <v>9</v>
      </c>
      <c r="E18" s="156"/>
      <c r="F18" s="159" t="s">
        <v>10</v>
      </c>
      <c r="G18" s="156"/>
      <c r="H18" s="156"/>
      <c r="I18" s="155"/>
    </row>
    <row r="19" spans="1:9">
      <c r="A19" s="156"/>
      <c r="B19" s="156"/>
      <c r="C19" s="156"/>
      <c r="D19" s="156"/>
      <c r="E19" s="156"/>
      <c r="F19" s="156"/>
      <c r="G19" s="156"/>
      <c r="H19" s="156"/>
      <c r="I19" s="155"/>
    </row>
    <row r="20" spans="1:9">
      <c r="A20" s="156"/>
      <c r="B20" s="156"/>
      <c r="C20" s="156"/>
      <c r="D20" s="156"/>
      <c r="E20" s="156"/>
      <c r="F20" s="156"/>
      <c r="G20" s="156"/>
      <c r="H20" s="156"/>
      <c r="I20" s="155"/>
    </row>
    <row r="21" spans="1:9">
      <c r="A21" s="156"/>
      <c r="B21" s="156"/>
      <c r="C21" s="156"/>
      <c r="D21" s="156"/>
      <c r="E21" s="156"/>
      <c r="F21" s="156"/>
      <c r="G21" s="156"/>
      <c r="H21" s="156"/>
      <c r="I21" s="155"/>
    </row>
    <row r="22" spans="1:9">
      <c r="A22" s="156"/>
      <c r="B22" s="156"/>
      <c r="C22" s="156"/>
      <c r="D22" s="156"/>
      <c r="E22" s="156"/>
      <c r="F22" s="156"/>
      <c r="G22" s="156"/>
      <c r="H22" s="156"/>
      <c r="I22" s="155"/>
    </row>
    <row r="23" spans="1:9">
      <c r="A23" s="156"/>
      <c r="B23" s="156"/>
      <c r="C23" s="156"/>
      <c r="D23" s="156"/>
      <c r="E23" s="156"/>
      <c r="F23" s="156"/>
      <c r="G23" s="156"/>
      <c r="H23" s="156"/>
      <c r="I23" s="155"/>
    </row>
    <row r="24" spans="1:9">
      <c r="A24" s="155"/>
      <c r="B24" s="155"/>
      <c r="C24" s="155"/>
      <c r="D24" s="155"/>
      <c r="E24" s="155"/>
      <c r="F24" s="155"/>
      <c r="G24" s="155"/>
      <c r="H24" s="155"/>
      <c r="I24" s="155"/>
    </row>
    <row r="25" spans="1:9" ht="14.1" hidden="1" customHeight="1"/>
  </sheetData>
  <mergeCells count="1">
    <mergeCell ref="D6:H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N60"/>
  <sheetViews>
    <sheetView tabSelected="1" zoomScale="85" zoomScaleNormal="85" workbookViewId="0">
      <selection activeCell="M14" sqref="M14"/>
    </sheetView>
  </sheetViews>
  <sheetFormatPr defaultColWidth="0" defaultRowHeight="14.45" customHeight="1" zeroHeight="1"/>
  <cols>
    <col min="1" max="1" width="2.7109375" customWidth="1"/>
    <col min="2" max="14" width="10.28515625" customWidth="1"/>
    <col min="15" max="16384" width="8.85546875" hidden="1"/>
  </cols>
  <sheetData>
    <row r="1" spans="1:14" s="75" customFormat="1" ht="15">
      <c r="A1" s="163" t="s">
        <v>11</v>
      </c>
    </row>
    <row r="2" spans="1:14" s="33" customFormat="1" ht="15">
      <c r="A2" s="120"/>
      <c r="B2" s="120"/>
      <c r="C2" s="120"/>
      <c r="D2" s="120"/>
      <c r="E2" s="120"/>
      <c r="F2" s="120"/>
      <c r="G2" s="120"/>
      <c r="H2" s="120"/>
      <c r="I2" s="120"/>
      <c r="J2" s="120"/>
      <c r="K2" s="120"/>
      <c r="L2" s="120"/>
      <c r="M2" s="120"/>
      <c r="N2" s="120"/>
    </row>
    <row r="3" spans="1:14" s="33" customFormat="1" ht="15">
      <c r="A3" s="120"/>
      <c r="B3" s="120"/>
      <c r="C3" s="120"/>
      <c r="D3" s="120"/>
      <c r="E3" s="120"/>
      <c r="F3" s="120"/>
      <c r="G3" s="120"/>
      <c r="H3" s="120"/>
      <c r="I3" s="120"/>
      <c r="J3" s="120"/>
      <c r="K3" s="120"/>
      <c r="L3" s="120"/>
      <c r="M3" s="120"/>
      <c r="N3" s="120"/>
    </row>
    <row r="4" spans="1:14" s="33" customFormat="1" ht="15">
      <c r="A4" s="120"/>
      <c r="B4" s="120"/>
      <c r="C4" s="120"/>
      <c r="D4" s="120"/>
      <c r="E4" s="120"/>
      <c r="F4" s="120"/>
      <c r="G4" s="120"/>
      <c r="H4" s="120"/>
      <c r="I4" s="120"/>
      <c r="J4" s="120"/>
      <c r="K4" s="120"/>
      <c r="L4" s="120"/>
      <c r="M4" s="120"/>
      <c r="N4" s="120"/>
    </row>
    <row r="5" spans="1:14" ht="21.95" customHeight="1">
      <c r="A5" s="120"/>
      <c r="B5" s="120"/>
      <c r="C5" s="120"/>
      <c r="D5" s="120"/>
      <c r="E5" s="120"/>
      <c r="F5" s="120"/>
      <c r="G5" s="120"/>
      <c r="H5" s="120"/>
      <c r="I5" s="120"/>
      <c r="J5" s="120"/>
      <c r="K5" s="120"/>
      <c r="L5" s="120"/>
      <c r="M5" s="120"/>
      <c r="N5" s="120"/>
    </row>
    <row r="6" spans="1:14" ht="15">
      <c r="A6" s="120"/>
      <c r="B6" s="120"/>
      <c r="C6" s="120"/>
      <c r="D6" s="120"/>
      <c r="E6" s="120"/>
      <c r="F6" s="120"/>
      <c r="G6" s="120"/>
      <c r="H6" s="120"/>
      <c r="I6" s="120"/>
      <c r="J6" s="120"/>
      <c r="K6" s="120"/>
      <c r="L6" s="120"/>
      <c r="M6" s="120"/>
      <c r="N6" s="120"/>
    </row>
    <row r="7" spans="1:14" ht="15">
      <c r="A7" s="120"/>
      <c r="B7" s="120"/>
      <c r="C7" s="162"/>
      <c r="D7" s="120"/>
      <c r="E7" s="120"/>
      <c r="F7" s="120"/>
      <c r="G7" s="120"/>
      <c r="H7" s="120"/>
      <c r="I7" s="120"/>
      <c r="J7" s="120"/>
      <c r="K7" s="120"/>
      <c r="L7" s="120"/>
      <c r="M7" s="120"/>
      <c r="N7" s="120"/>
    </row>
    <row r="8" spans="1:14" ht="15">
      <c r="A8" s="120"/>
      <c r="B8" s="120"/>
      <c r="C8" s="162"/>
      <c r="D8" s="120"/>
      <c r="E8" s="120"/>
      <c r="F8" s="120"/>
      <c r="G8" s="120"/>
      <c r="H8" s="120"/>
      <c r="I8" s="120"/>
      <c r="J8" s="120"/>
      <c r="K8" s="120"/>
      <c r="L8" s="120"/>
      <c r="M8" s="120"/>
      <c r="N8" s="120"/>
    </row>
    <row r="9" spans="1:14" ht="15">
      <c r="A9" s="120"/>
      <c r="B9" s="120"/>
      <c r="C9" s="120"/>
      <c r="D9" s="120"/>
      <c r="E9" s="120"/>
      <c r="F9" s="120"/>
      <c r="G9" s="120"/>
      <c r="H9" s="120"/>
      <c r="I9" s="120"/>
      <c r="J9" s="120"/>
      <c r="K9" s="120"/>
      <c r="L9" s="120"/>
      <c r="M9" s="120"/>
      <c r="N9" s="120"/>
    </row>
    <row r="10" spans="1:14" ht="15">
      <c r="A10" s="120"/>
      <c r="B10" s="120"/>
      <c r="C10" s="120"/>
      <c r="D10" s="120"/>
      <c r="E10" s="120"/>
      <c r="F10" s="120"/>
      <c r="G10" s="120"/>
      <c r="H10" s="120"/>
      <c r="I10" s="120"/>
      <c r="J10" s="120"/>
      <c r="K10" s="120"/>
      <c r="L10" s="120"/>
      <c r="M10" s="120"/>
      <c r="N10" s="120"/>
    </row>
    <row r="11" spans="1:14" ht="15">
      <c r="A11" s="120"/>
      <c r="B11" s="120"/>
      <c r="C11" s="120"/>
      <c r="D11" s="120"/>
      <c r="E11" s="120"/>
      <c r="F11" s="120"/>
      <c r="G11" s="120"/>
      <c r="H11" s="120"/>
      <c r="I11" s="120"/>
      <c r="J11" s="120"/>
      <c r="K11" s="120"/>
      <c r="L11" s="120"/>
      <c r="M11" s="120"/>
      <c r="N11" s="120"/>
    </row>
    <row r="12" spans="1:14" ht="15">
      <c r="A12" s="120"/>
      <c r="B12" s="120"/>
      <c r="C12" s="120"/>
      <c r="D12" s="120"/>
      <c r="E12" s="120"/>
      <c r="F12" s="120"/>
      <c r="G12" s="120"/>
      <c r="H12" s="120"/>
      <c r="I12" s="120"/>
      <c r="J12" s="120"/>
      <c r="K12" s="120"/>
      <c r="L12" s="120"/>
      <c r="M12" s="120"/>
      <c r="N12" s="120"/>
    </row>
    <row r="13" spans="1:14" ht="15">
      <c r="A13" s="120"/>
      <c r="B13" s="120"/>
      <c r="C13" s="120"/>
      <c r="D13" s="120"/>
      <c r="E13" s="120"/>
      <c r="F13" s="120"/>
      <c r="G13" s="120"/>
      <c r="H13" s="120"/>
      <c r="I13" s="120"/>
      <c r="J13" s="120"/>
      <c r="K13" s="120"/>
      <c r="L13" s="120"/>
      <c r="M13" s="120"/>
      <c r="N13" s="120"/>
    </row>
    <row r="14" spans="1:14" ht="15">
      <c r="A14" s="120"/>
      <c r="B14" s="120"/>
      <c r="C14" s="120"/>
      <c r="D14" s="120"/>
      <c r="E14" s="120"/>
      <c r="F14" s="120"/>
      <c r="G14" s="120"/>
      <c r="H14" s="120"/>
      <c r="I14" s="120"/>
      <c r="J14" s="120"/>
      <c r="K14" s="120"/>
      <c r="L14" s="120"/>
      <c r="M14" s="120"/>
      <c r="N14" s="120"/>
    </row>
    <row r="15" spans="1:14" ht="15">
      <c r="A15" s="120"/>
      <c r="B15" s="120"/>
      <c r="C15" s="120"/>
      <c r="D15" s="120"/>
      <c r="E15" s="120"/>
      <c r="F15" s="120"/>
      <c r="G15" s="120"/>
      <c r="H15" s="120"/>
      <c r="I15" s="120"/>
      <c r="J15" s="120"/>
      <c r="K15" s="120"/>
      <c r="L15" s="120"/>
      <c r="M15" s="120"/>
      <c r="N15" s="120"/>
    </row>
    <row r="16" spans="1:14" ht="15">
      <c r="A16" s="120"/>
      <c r="B16" s="120"/>
      <c r="C16" s="120"/>
      <c r="D16" s="120"/>
      <c r="E16" s="120"/>
      <c r="F16" s="120"/>
      <c r="G16" s="120"/>
      <c r="H16" s="120"/>
      <c r="I16" s="120"/>
      <c r="J16" s="120"/>
      <c r="K16" s="120"/>
      <c r="L16" s="120"/>
      <c r="M16" s="120"/>
      <c r="N16" s="120"/>
    </row>
    <row r="17" spans="1:14" ht="15">
      <c r="A17" s="120"/>
      <c r="B17" s="120"/>
      <c r="C17" s="120"/>
      <c r="D17" s="120"/>
      <c r="E17" s="120"/>
      <c r="F17" s="120"/>
      <c r="G17" s="120"/>
      <c r="H17" s="120"/>
      <c r="I17" s="120"/>
      <c r="J17" s="120"/>
      <c r="K17" s="120"/>
      <c r="L17" s="120"/>
      <c r="M17" s="120"/>
      <c r="N17" s="120"/>
    </row>
    <row r="18" spans="1:14" ht="15">
      <c r="A18" s="120"/>
      <c r="B18" s="120"/>
      <c r="C18" s="120"/>
      <c r="D18" s="120"/>
      <c r="E18" s="120"/>
      <c r="F18" s="120"/>
      <c r="G18" s="120"/>
      <c r="H18" s="120"/>
      <c r="I18" s="120"/>
      <c r="J18" s="120"/>
      <c r="K18" s="120"/>
      <c r="L18" s="120"/>
      <c r="M18" s="120"/>
      <c r="N18" s="120"/>
    </row>
    <row r="19" spans="1:14" ht="15">
      <c r="A19" s="120"/>
      <c r="B19" s="120"/>
      <c r="C19" s="120"/>
      <c r="D19" s="120"/>
      <c r="E19" s="120"/>
      <c r="F19" s="120"/>
      <c r="G19" s="120"/>
      <c r="H19" s="120"/>
      <c r="I19" s="120"/>
      <c r="J19" s="120"/>
      <c r="K19" s="120"/>
      <c r="L19" s="120"/>
      <c r="M19" s="120"/>
      <c r="N19" s="120"/>
    </row>
    <row r="20" spans="1:14" ht="15">
      <c r="A20" s="120"/>
      <c r="B20" s="120"/>
      <c r="C20" s="120"/>
      <c r="D20" s="120"/>
      <c r="E20" s="120"/>
      <c r="F20" s="120"/>
      <c r="G20" s="120"/>
      <c r="H20" s="120"/>
      <c r="I20" s="120"/>
      <c r="J20" s="120"/>
      <c r="K20" s="120"/>
      <c r="L20" s="120"/>
      <c r="M20" s="120"/>
      <c r="N20" s="120"/>
    </row>
    <row r="21" spans="1:14" ht="15">
      <c r="A21" s="120"/>
      <c r="B21" s="120"/>
      <c r="C21" s="120"/>
      <c r="D21" s="120"/>
      <c r="E21" s="120"/>
      <c r="F21" s="120"/>
      <c r="G21" s="120"/>
      <c r="H21" s="120"/>
      <c r="I21" s="120"/>
      <c r="J21" s="120"/>
      <c r="K21" s="120"/>
      <c r="L21" s="120"/>
      <c r="M21" s="120"/>
      <c r="N21" s="120"/>
    </row>
    <row r="22" spans="1:14" ht="15">
      <c r="A22" s="120"/>
      <c r="B22" s="120"/>
      <c r="C22" s="120"/>
      <c r="D22" s="120"/>
      <c r="E22" s="120"/>
      <c r="F22" s="120"/>
      <c r="G22" s="120"/>
      <c r="H22" s="120"/>
      <c r="I22" s="120"/>
      <c r="J22" s="120"/>
      <c r="K22" s="120"/>
      <c r="L22" s="120"/>
      <c r="M22" s="120"/>
      <c r="N22" s="120"/>
    </row>
    <row r="23" spans="1:14" ht="15">
      <c r="A23" s="120"/>
      <c r="B23" s="120"/>
      <c r="C23" s="120"/>
      <c r="D23" s="120"/>
      <c r="E23" s="120"/>
      <c r="F23" s="120"/>
      <c r="G23" s="120"/>
      <c r="H23" s="120"/>
      <c r="I23" s="120"/>
      <c r="J23" s="120"/>
      <c r="K23" s="120"/>
      <c r="L23" s="120"/>
      <c r="M23" s="120"/>
      <c r="N23" s="120"/>
    </row>
    <row r="24" spans="1:14" ht="15">
      <c r="A24" s="120"/>
      <c r="B24" s="120"/>
      <c r="C24" s="120"/>
      <c r="D24" s="120"/>
      <c r="E24" s="120"/>
      <c r="F24" s="120"/>
      <c r="G24" s="120"/>
      <c r="H24" s="120"/>
      <c r="I24" s="120"/>
      <c r="J24" s="120"/>
      <c r="K24" s="120"/>
      <c r="L24" s="120"/>
      <c r="M24" s="120"/>
      <c r="N24" s="120"/>
    </row>
    <row r="25" spans="1:14" ht="15">
      <c r="A25" s="120"/>
      <c r="B25" s="120"/>
      <c r="C25" s="120"/>
      <c r="D25" s="120"/>
      <c r="E25" s="120"/>
      <c r="F25" s="120"/>
      <c r="G25" s="120"/>
      <c r="H25" s="120"/>
      <c r="I25" s="120"/>
      <c r="J25" s="120"/>
      <c r="K25" s="120"/>
      <c r="L25" s="120"/>
      <c r="M25" s="120"/>
      <c r="N25" s="120"/>
    </row>
    <row r="26" spans="1:14" ht="15">
      <c r="A26" s="120"/>
      <c r="B26" s="120"/>
      <c r="C26" s="120"/>
      <c r="D26" s="120"/>
      <c r="E26" s="120"/>
      <c r="F26" s="120"/>
      <c r="G26" s="120"/>
      <c r="H26" s="120"/>
      <c r="I26" s="120"/>
      <c r="J26" s="120"/>
      <c r="K26" s="120"/>
      <c r="L26" s="120"/>
      <c r="M26" s="120"/>
      <c r="N26" s="120"/>
    </row>
    <row r="27" spans="1:14" ht="15">
      <c r="A27" s="120"/>
      <c r="B27" s="120"/>
      <c r="C27" s="120"/>
      <c r="D27" s="120"/>
      <c r="E27" s="120"/>
      <c r="F27" s="120"/>
      <c r="G27" s="120"/>
      <c r="H27" s="120"/>
      <c r="I27" s="120"/>
      <c r="J27" s="120"/>
      <c r="K27" s="120"/>
      <c r="L27" s="120"/>
      <c r="M27" s="120"/>
      <c r="N27" s="120"/>
    </row>
    <row r="28" spans="1:14" ht="15">
      <c r="A28" s="120"/>
      <c r="B28" s="120"/>
      <c r="C28" s="120"/>
      <c r="D28" s="120"/>
      <c r="E28" s="120"/>
      <c r="F28" s="120"/>
      <c r="G28" s="120"/>
      <c r="H28" s="120"/>
      <c r="I28" s="120"/>
      <c r="J28" s="120"/>
      <c r="K28" s="120"/>
      <c r="L28" s="120"/>
      <c r="M28" s="120"/>
      <c r="N28" s="120"/>
    </row>
    <row r="29" spans="1:14" ht="15">
      <c r="A29" s="120"/>
      <c r="B29" s="120"/>
      <c r="C29" s="120"/>
      <c r="D29" s="120"/>
      <c r="E29" s="120"/>
      <c r="F29" s="120"/>
      <c r="G29" s="120"/>
      <c r="H29" s="120"/>
      <c r="I29" s="120"/>
      <c r="J29" s="120"/>
      <c r="K29" s="120"/>
      <c r="L29" s="120"/>
      <c r="M29" s="120"/>
      <c r="N29" s="120"/>
    </row>
    <row r="30" spans="1:14" ht="15">
      <c r="A30" s="120"/>
      <c r="B30" s="120"/>
      <c r="C30" s="120"/>
      <c r="D30" s="120"/>
      <c r="E30" s="120"/>
      <c r="F30" s="120"/>
      <c r="G30" s="120"/>
      <c r="H30" s="120"/>
      <c r="I30" s="120"/>
      <c r="J30" s="120"/>
      <c r="K30" s="120"/>
      <c r="L30" s="120"/>
      <c r="M30" s="120"/>
      <c r="N30" s="120"/>
    </row>
    <row r="31" spans="1:14" ht="15">
      <c r="A31" s="120"/>
      <c r="B31" s="120"/>
      <c r="C31" s="120"/>
      <c r="D31" s="120"/>
      <c r="E31" s="120"/>
      <c r="F31" s="120"/>
      <c r="G31" s="120"/>
      <c r="H31" s="120"/>
      <c r="I31" s="120"/>
      <c r="J31" s="120"/>
      <c r="K31" s="120"/>
      <c r="L31" s="120"/>
      <c r="M31" s="120"/>
      <c r="N31" s="120"/>
    </row>
    <row r="32" spans="1:14" ht="17.45" customHeight="1">
      <c r="A32" s="120"/>
      <c r="B32" s="120"/>
      <c r="C32" s="120"/>
      <c r="D32" s="120"/>
      <c r="E32" s="120"/>
      <c r="F32" s="120"/>
      <c r="G32" s="120"/>
      <c r="H32" s="120"/>
      <c r="I32" s="120"/>
      <c r="J32" s="120"/>
      <c r="K32" s="120"/>
      <c r="L32" s="120"/>
      <c r="M32" s="120"/>
      <c r="N32" s="120"/>
    </row>
    <row r="33" spans="1:14" ht="15">
      <c r="A33" s="120"/>
      <c r="B33" s="120"/>
      <c r="C33" s="120"/>
      <c r="D33" s="120"/>
      <c r="E33" s="120"/>
      <c r="F33" s="120"/>
      <c r="G33" s="120"/>
      <c r="H33" s="120"/>
      <c r="I33" s="120"/>
      <c r="J33" s="120"/>
      <c r="K33" s="120"/>
      <c r="L33" s="120"/>
      <c r="M33" s="120"/>
      <c r="N33" s="120"/>
    </row>
    <row r="34" spans="1:14" ht="14.45" customHeight="1">
      <c r="A34" s="120"/>
      <c r="B34" s="120"/>
      <c r="C34" s="120"/>
      <c r="D34" s="120"/>
      <c r="E34" s="120"/>
      <c r="F34" s="120"/>
      <c r="G34" s="120"/>
      <c r="H34" s="120"/>
      <c r="I34" s="120"/>
      <c r="J34" s="120"/>
      <c r="K34" s="120"/>
      <c r="L34" s="120"/>
      <c r="M34" s="120"/>
      <c r="N34" s="120"/>
    </row>
    <row r="35" spans="1:14" ht="14.45" customHeight="1">
      <c r="A35" s="120"/>
      <c r="B35" s="120"/>
      <c r="C35" s="120"/>
      <c r="D35" s="120"/>
      <c r="E35" s="120"/>
      <c r="F35" s="120"/>
      <c r="G35" s="120"/>
      <c r="H35" s="120"/>
      <c r="I35" s="120"/>
      <c r="J35" s="120"/>
      <c r="K35" s="120"/>
      <c r="L35" s="120"/>
      <c r="M35" s="120"/>
      <c r="N35" s="120"/>
    </row>
    <row r="36" spans="1:14" ht="14.45" customHeight="1">
      <c r="A36" s="120"/>
      <c r="B36" s="120"/>
      <c r="C36" s="120"/>
      <c r="D36" s="120"/>
      <c r="E36" s="120"/>
      <c r="F36" s="120"/>
      <c r="G36" s="120"/>
      <c r="H36" s="120"/>
      <c r="I36" s="120"/>
      <c r="J36" s="120"/>
      <c r="K36" s="120"/>
      <c r="L36" s="120"/>
      <c r="M36" s="120"/>
      <c r="N36" s="120"/>
    </row>
    <row r="37" spans="1:14" ht="14.45" customHeight="1">
      <c r="A37" s="120"/>
      <c r="B37" s="120"/>
      <c r="C37" s="120"/>
      <c r="D37" s="120"/>
      <c r="E37" s="120"/>
      <c r="F37" s="120"/>
      <c r="G37" s="120"/>
      <c r="H37" s="120"/>
      <c r="I37" s="120"/>
      <c r="J37" s="120"/>
      <c r="K37" s="120"/>
      <c r="L37" s="120"/>
      <c r="M37" s="120"/>
      <c r="N37" s="120"/>
    </row>
    <row r="38" spans="1:14" ht="14.45" customHeight="1">
      <c r="A38" s="120"/>
      <c r="B38" s="120"/>
      <c r="C38" s="120"/>
      <c r="D38" s="120"/>
      <c r="E38" s="120"/>
      <c r="F38" s="120"/>
      <c r="G38" s="120"/>
      <c r="H38" s="120"/>
      <c r="I38" s="120"/>
      <c r="J38" s="120"/>
      <c r="K38" s="120"/>
      <c r="L38" s="120"/>
      <c r="M38" s="120"/>
      <c r="N38" s="120"/>
    </row>
    <row r="39" spans="1:14" ht="14.45" customHeight="1">
      <c r="A39" s="120"/>
      <c r="B39" s="120"/>
      <c r="C39" s="120"/>
      <c r="D39" s="120"/>
      <c r="E39" s="120"/>
      <c r="F39" s="120"/>
      <c r="G39" s="120"/>
      <c r="H39" s="120"/>
      <c r="I39" s="120"/>
      <c r="J39" s="120"/>
      <c r="K39" s="120"/>
      <c r="L39" s="120"/>
      <c r="M39" s="120"/>
      <c r="N39" s="120"/>
    </row>
    <row r="40" spans="1:14" ht="14.45" customHeight="1">
      <c r="A40" s="120"/>
      <c r="B40" s="120"/>
      <c r="C40" s="120"/>
      <c r="D40" s="120"/>
      <c r="E40" s="120"/>
      <c r="F40" s="120"/>
      <c r="G40" s="120"/>
      <c r="H40" s="120"/>
      <c r="I40" s="120"/>
      <c r="J40" s="120"/>
      <c r="K40" s="120"/>
      <c r="L40" s="120"/>
      <c r="M40" s="120"/>
      <c r="N40" s="120"/>
    </row>
    <row r="41" spans="1:14" ht="14.45" customHeight="1">
      <c r="A41" s="120"/>
      <c r="B41" s="120"/>
      <c r="C41" s="120"/>
      <c r="D41" s="120"/>
      <c r="E41" s="120"/>
      <c r="F41" s="120"/>
      <c r="G41" s="120"/>
      <c r="H41" s="120"/>
      <c r="I41" s="120"/>
      <c r="J41" s="120"/>
      <c r="K41" s="120"/>
      <c r="L41" s="120"/>
      <c r="M41" s="120"/>
      <c r="N41" s="120"/>
    </row>
    <row r="42" spans="1:14" ht="14.45" customHeight="1">
      <c r="A42" s="120"/>
      <c r="B42" s="120"/>
      <c r="C42" s="120"/>
      <c r="D42" s="120"/>
      <c r="E42" s="120"/>
      <c r="F42" s="120"/>
      <c r="G42" s="120"/>
      <c r="H42" s="120"/>
      <c r="I42" s="120"/>
      <c r="J42" s="120"/>
      <c r="K42" s="120"/>
      <c r="L42" s="120"/>
      <c r="M42" s="120"/>
      <c r="N42" s="120"/>
    </row>
    <row r="43" spans="1:14" ht="14.45" customHeight="1">
      <c r="A43" s="120"/>
      <c r="B43" s="120"/>
      <c r="C43" s="120"/>
      <c r="D43" s="120"/>
      <c r="E43" s="120"/>
      <c r="F43" s="120"/>
      <c r="G43" s="120"/>
      <c r="H43" s="120"/>
      <c r="I43" s="120"/>
      <c r="J43" s="120"/>
      <c r="K43" s="120"/>
      <c r="L43" s="120"/>
      <c r="M43" s="120"/>
      <c r="N43" s="120"/>
    </row>
    <row r="44" spans="1:14" ht="14.45" customHeight="1">
      <c r="A44" s="120"/>
      <c r="B44" s="120"/>
      <c r="C44" s="120"/>
      <c r="D44" s="120"/>
      <c r="E44" s="120"/>
      <c r="F44" s="120"/>
      <c r="G44" s="120"/>
      <c r="H44" s="120"/>
      <c r="I44" s="120"/>
      <c r="J44" s="120"/>
      <c r="K44" s="120"/>
      <c r="L44" s="120"/>
      <c r="M44" s="120"/>
      <c r="N44" s="120"/>
    </row>
    <row r="45" spans="1:14" ht="14.45" customHeight="1">
      <c r="A45" s="120"/>
      <c r="B45" s="120"/>
      <c r="C45" s="120"/>
      <c r="D45" s="120"/>
      <c r="E45" s="120"/>
      <c r="F45" s="120"/>
      <c r="G45" s="120"/>
      <c r="H45" s="120"/>
      <c r="I45" s="120"/>
      <c r="J45" s="120"/>
      <c r="K45" s="120"/>
      <c r="L45" s="120"/>
      <c r="M45" s="120"/>
      <c r="N45" s="120"/>
    </row>
    <row r="46" spans="1:14" ht="14.45" customHeight="1">
      <c r="A46" s="120"/>
      <c r="B46" s="120"/>
      <c r="C46" s="120"/>
      <c r="D46" s="120"/>
      <c r="E46" s="120"/>
      <c r="F46" s="120"/>
      <c r="G46" s="120"/>
      <c r="H46" s="120"/>
      <c r="I46" s="120"/>
      <c r="J46" s="120"/>
      <c r="K46" s="120"/>
      <c r="L46" s="120"/>
      <c r="M46" s="120"/>
      <c r="N46" s="120"/>
    </row>
    <row r="47" spans="1:14" ht="14.45" customHeight="1">
      <c r="A47" s="120"/>
      <c r="B47" s="120"/>
      <c r="C47" s="120"/>
      <c r="D47" s="120"/>
      <c r="E47" s="120"/>
      <c r="F47" s="120"/>
      <c r="G47" s="120"/>
      <c r="H47" s="120"/>
      <c r="I47" s="120"/>
      <c r="J47" s="120"/>
      <c r="K47" s="120"/>
      <c r="L47" s="120"/>
      <c r="M47" s="120"/>
      <c r="N47" s="120"/>
    </row>
    <row r="48" spans="1:14" ht="14.45" customHeight="1">
      <c r="A48" s="120"/>
      <c r="B48" s="120"/>
      <c r="C48" s="120"/>
      <c r="D48" s="120"/>
      <c r="E48" s="120"/>
      <c r="F48" s="120"/>
      <c r="G48" s="120"/>
      <c r="H48" s="120"/>
      <c r="I48" s="120"/>
      <c r="J48" s="120"/>
      <c r="K48" s="120"/>
      <c r="L48" s="120"/>
      <c r="M48" s="120"/>
      <c r="N48" s="120"/>
    </row>
    <row r="49" spans="1:14" ht="14.45" customHeight="1">
      <c r="A49" s="120"/>
      <c r="B49" s="120"/>
      <c r="C49" s="120"/>
      <c r="D49" s="120"/>
      <c r="E49" s="120"/>
      <c r="F49" s="120"/>
      <c r="G49" s="120"/>
      <c r="H49" s="120"/>
      <c r="I49" s="120"/>
      <c r="J49" s="120"/>
      <c r="K49" s="120"/>
      <c r="L49" s="120"/>
      <c r="M49" s="120"/>
      <c r="N49" s="120"/>
    </row>
    <row r="50" spans="1:14" ht="14.45" customHeight="1">
      <c r="A50" s="120"/>
      <c r="B50" s="120"/>
      <c r="C50" s="120"/>
      <c r="D50" s="120"/>
      <c r="E50" s="120"/>
      <c r="F50" s="120"/>
      <c r="G50" s="120"/>
      <c r="H50" s="120"/>
      <c r="I50" s="120"/>
      <c r="J50" s="120"/>
      <c r="K50" s="120"/>
      <c r="L50" s="120"/>
      <c r="M50" s="120"/>
      <c r="N50" s="120"/>
    </row>
    <row r="51" spans="1:14" ht="14.45" customHeight="1">
      <c r="A51" s="120"/>
      <c r="B51" s="120"/>
      <c r="C51" s="120"/>
      <c r="D51" s="120"/>
      <c r="E51" s="120"/>
      <c r="F51" s="120"/>
      <c r="G51" s="120"/>
      <c r="H51" s="120"/>
      <c r="I51" s="120"/>
      <c r="J51" s="120"/>
      <c r="K51" s="120"/>
      <c r="L51" s="120"/>
      <c r="M51" s="120"/>
      <c r="N51" s="120"/>
    </row>
    <row r="52" spans="1:14" ht="14.45" customHeight="1">
      <c r="A52" s="120"/>
      <c r="B52" s="120"/>
      <c r="C52" s="120"/>
      <c r="D52" s="120"/>
      <c r="E52" s="120"/>
      <c r="F52" s="120"/>
      <c r="G52" s="120"/>
      <c r="H52" s="120"/>
      <c r="I52" s="120"/>
      <c r="J52" s="120"/>
      <c r="K52" s="120"/>
      <c r="L52" s="120"/>
      <c r="M52" s="120"/>
      <c r="N52" s="120"/>
    </row>
    <row r="53" spans="1:14" ht="14.45" customHeight="1">
      <c r="A53" s="120"/>
      <c r="B53" s="120"/>
      <c r="C53" s="120"/>
      <c r="D53" s="120"/>
      <c r="E53" s="120"/>
      <c r="F53" s="120"/>
      <c r="G53" s="120"/>
      <c r="H53" s="120"/>
      <c r="I53" s="120"/>
      <c r="J53" s="120"/>
      <c r="K53" s="120"/>
      <c r="L53" s="120"/>
      <c r="M53" s="120"/>
      <c r="N53" s="120"/>
    </row>
    <row r="54" spans="1:14" ht="14.45" customHeight="1">
      <c r="A54" s="120"/>
      <c r="B54" s="120"/>
      <c r="C54" s="120"/>
      <c r="D54" s="164" t="s">
        <v>12</v>
      </c>
      <c r="E54" s="120"/>
      <c r="F54" s="120"/>
      <c r="G54" s="120"/>
      <c r="H54" s="120"/>
      <c r="I54" s="120"/>
      <c r="J54" s="120"/>
      <c r="K54" s="120"/>
      <c r="L54" s="120"/>
      <c r="M54" s="120"/>
      <c r="N54" s="120"/>
    </row>
    <row r="55" spans="1:14" ht="14.45" customHeight="1">
      <c r="A55" s="120"/>
      <c r="B55" s="120"/>
      <c r="C55" s="120"/>
      <c r="D55" s="120"/>
      <c r="E55" s="120"/>
      <c r="F55" s="120"/>
      <c r="G55" s="120"/>
      <c r="H55" s="120"/>
      <c r="I55" s="120"/>
      <c r="J55" s="120"/>
      <c r="K55" s="120"/>
      <c r="L55" s="120"/>
      <c r="M55" s="120"/>
      <c r="N55" s="120"/>
    </row>
    <row r="56" spans="1:14" ht="14.45" customHeight="1">
      <c r="A56" s="120"/>
      <c r="B56" s="120"/>
      <c r="C56" s="120"/>
      <c r="D56" s="120"/>
      <c r="E56" s="120"/>
      <c r="F56" s="120"/>
      <c r="G56" s="120"/>
      <c r="H56" s="120"/>
      <c r="I56" s="120"/>
      <c r="J56" s="120"/>
      <c r="K56" s="120"/>
      <c r="L56" s="120"/>
      <c r="M56" s="120"/>
      <c r="N56" s="120"/>
    </row>
    <row r="57" spans="1:14" ht="14.45" customHeight="1">
      <c r="A57" s="120"/>
      <c r="B57" s="120"/>
      <c r="C57" s="120"/>
      <c r="D57" s="120"/>
      <c r="E57" s="120"/>
      <c r="F57" s="120"/>
      <c r="G57" s="120"/>
      <c r="H57" s="120"/>
      <c r="I57" s="120"/>
      <c r="J57" s="120"/>
      <c r="K57" s="120"/>
      <c r="L57" s="120"/>
      <c r="M57" s="120"/>
      <c r="N57" s="120"/>
    </row>
    <row r="58" spans="1:14" ht="14.45" customHeight="1">
      <c r="A58" s="120"/>
      <c r="B58" s="120"/>
      <c r="C58" s="120"/>
      <c r="D58" s="120"/>
      <c r="E58" s="120"/>
      <c r="F58" s="120"/>
      <c r="G58" s="120"/>
      <c r="H58" s="120"/>
      <c r="I58" s="120"/>
      <c r="J58" s="120"/>
      <c r="K58" s="120"/>
      <c r="L58" s="120"/>
      <c r="M58" s="120"/>
      <c r="N58" s="120"/>
    </row>
    <row r="59" spans="1:14" ht="14.45" customHeight="1">
      <c r="A59" s="120"/>
      <c r="B59" s="120"/>
      <c r="C59" s="120"/>
      <c r="D59" s="120"/>
      <c r="E59" s="120"/>
      <c r="F59" s="120"/>
      <c r="G59" s="120"/>
      <c r="H59" s="120"/>
      <c r="I59" s="120"/>
      <c r="J59" s="120"/>
      <c r="K59" s="120"/>
      <c r="L59" s="120"/>
      <c r="M59" s="120"/>
      <c r="N59" s="120"/>
    </row>
    <row r="60" spans="1:14" ht="14.45" hidden="1" customHeight="1">
      <c r="A60" s="120"/>
      <c r="B60" s="120"/>
      <c r="C60" s="120"/>
      <c r="D60" s="120"/>
      <c r="E60" s="120"/>
      <c r="F60" s="120"/>
      <c r="G60" s="120"/>
      <c r="H60" s="120"/>
      <c r="I60" s="120"/>
      <c r="J60" s="120"/>
      <c r="K60" s="120"/>
      <c r="L60" s="120"/>
      <c r="M60" s="120"/>
      <c r="N60" s="12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M236"/>
  <sheetViews>
    <sheetView showGridLines="0" zoomScale="70" zoomScaleNormal="70" workbookViewId="0">
      <selection activeCell="H32" sqref="H32"/>
    </sheetView>
  </sheetViews>
  <sheetFormatPr defaultRowHeight="15"/>
  <cols>
    <col min="1" max="1" width="5.85546875" customWidth="1"/>
    <col min="3" max="3" width="65.85546875" customWidth="1"/>
    <col min="4" max="4" width="17.28515625" customWidth="1"/>
    <col min="5" max="5" width="22.42578125" customWidth="1"/>
    <col min="6" max="6" width="15.140625" customWidth="1"/>
    <col min="7" max="7" width="7.5703125" customWidth="1"/>
    <col min="8" max="8" width="66.85546875" customWidth="1"/>
    <col min="9" max="9" width="65.5703125" customWidth="1"/>
  </cols>
  <sheetData>
    <row r="1" spans="1:9" s="75" customFormat="1" ht="15.75">
      <c r="A1" s="133" t="s">
        <v>13</v>
      </c>
    </row>
    <row r="2" spans="1:9">
      <c r="A2" s="1"/>
      <c r="B2" s="1"/>
      <c r="C2" s="1"/>
      <c r="D2" s="1"/>
      <c r="E2" s="1"/>
      <c r="F2" s="1"/>
      <c r="G2" s="1"/>
      <c r="H2" s="1"/>
      <c r="I2" s="1"/>
    </row>
    <row r="3" spans="1:9">
      <c r="A3" s="1"/>
      <c r="B3" s="43"/>
      <c r="C3" s="41"/>
      <c r="D3" s="3" t="s">
        <v>14</v>
      </c>
      <c r="E3" s="4"/>
      <c r="F3" s="4"/>
      <c r="G3" s="1"/>
      <c r="H3" s="1"/>
      <c r="I3" s="1"/>
    </row>
    <row r="4" spans="1:9">
      <c r="A4" s="1"/>
      <c r="B4" s="1"/>
      <c r="C4" s="11"/>
      <c r="D4" s="11" t="s">
        <v>15</v>
      </c>
      <c r="E4" s="11"/>
      <c r="F4" s="1"/>
      <c r="G4" s="1"/>
      <c r="H4" s="1"/>
      <c r="I4" s="1"/>
    </row>
    <row r="5" spans="1:9">
      <c r="A5" s="1"/>
      <c r="B5" s="1"/>
      <c r="C5" s="12"/>
      <c r="D5" s="12" t="s">
        <v>10</v>
      </c>
      <c r="E5" s="12"/>
      <c r="F5" s="1"/>
      <c r="G5" s="1"/>
      <c r="H5" s="1"/>
      <c r="I5" s="1"/>
    </row>
    <row r="6" spans="1:9">
      <c r="A6" s="1"/>
      <c r="B6" s="1"/>
      <c r="C6" s="1"/>
      <c r="D6" s="1"/>
      <c r="E6" s="1"/>
      <c r="F6" s="1"/>
      <c r="G6" s="1"/>
      <c r="H6" s="1"/>
      <c r="I6" s="1"/>
    </row>
    <row r="7" spans="1:9">
      <c r="A7" s="2" t="s">
        <v>16</v>
      </c>
      <c r="B7" s="3" t="s">
        <v>17</v>
      </c>
      <c r="C7" s="4"/>
      <c r="D7" s="4"/>
      <c r="E7" s="4"/>
      <c r="F7" s="4"/>
      <c r="G7" s="1"/>
      <c r="I7" s="1"/>
    </row>
    <row r="8" spans="1:9">
      <c r="A8" s="1"/>
      <c r="B8" s="5"/>
      <c r="C8" s="1"/>
      <c r="D8" s="1"/>
      <c r="E8" s="1"/>
      <c r="F8" s="1"/>
      <c r="G8" s="1"/>
      <c r="H8" s="1"/>
      <c r="I8" s="1"/>
    </row>
    <row r="9" spans="1:9">
      <c r="A9" s="1"/>
      <c r="B9" s="1"/>
      <c r="C9" s="7" t="s">
        <v>18</v>
      </c>
      <c r="D9" s="7" t="s">
        <v>19</v>
      </c>
      <c r="E9" s="8" t="s">
        <v>20</v>
      </c>
      <c r="F9" s="8"/>
      <c r="G9" s="1"/>
      <c r="H9" s="160"/>
      <c r="I9" s="1"/>
    </row>
    <row r="10" spans="1:9">
      <c r="A10" s="1"/>
      <c r="B10" s="6" t="s">
        <v>21</v>
      </c>
      <c r="C10" s="1"/>
      <c r="D10" s="1"/>
      <c r="E10" s="1"/>
      <c r="F10" s="1"/>
      <c r="G10" s="1"/>
      <c r="H10" s="161"/>
      <c r="I10" s="1"/>
    </row>
    <row r="11" spans="1:9">
      <c r="A11" s="1"/>
      <c r="B11" s="1"/>
      <c r="C11" s="18" t="s">
        <v>22</v>
      </c>
      <c r="D11" s="19" t="s">
        <v>23</v>
      </c>
      <c r="E11" s="68">
        <v>180000</v>
      </c>
      <c r="F11" s="1"/>
      <c r="G11" s="1"/>
      <c r="H11" s="41"/>
      <c r="I11" s="1"/>
    </row>
    <row r="12" spans="1:9">
      <c r="A12" s="1"/>
      <c r="B12" s="1"/>
      <c r="C12" s="5" t="s">
        <v>24</v>
      </c>
      <c r="D12" s="10" t="s">
        <v>25</v>
      </c>
      <c r="E12" s="11">
        <v>80</v>
      </c>
      <c r="F12" s="1"/>
      <c r="G12" s="1"/>
      <c r="H12" s="41"/>
      <c r="I12" s="1"/>
    </row>
    <row r="13" spans="1:9">
      <c r="A13" s="1"/>
      <c r="B13" s="1"/>
      <c r="C13" s="5" t="s">
        <v>26</v>
      </c>
      <c r="D13" s="10" t="s">
        <v>25</v>
      </c>
      <c r="E13" s="11">
        <v>30</v>
      </c>
      <c r="F13" s="1"/>
      <c r="G13" s="1"/>
      <c r="H13" s="41"/>
      <c r="I13" s="1"/>
    </row>
    <row r="14" spans="1:9">
      <c r="A14" s="1"/>
      <c r="B14" s="1"/>
      <c r="C14" s="5" t="s">
        <v>27</v>
      </c>
      <c r="D14" s="10" t="s">
        <v>25</v>
      </c>
      <c r="E14" s="11">
        <v>250</v>
      </c>
      <c r="F14" s="1"/>
      <c r="G14" s="1"/>
      <c r="H14" s="41"/>
      <c r="I14" s="1"/>
    </row>
    <row r="15" spans="1:9">
      <c r="A15" s="1"/>
      <c r="B15" s="1"/>
      <c r="C15" s="5" t="s">
        <v>28</v>
      </c>
      <c r="D15" s="10" t="s">
        <v>25</v>
      </c>
      <c r="E15" s="11">
        <f>SUM(E12:E14)*0.1</f>
        <v>36</v>
      </c>
      <c r="F15" s="1"/>
      <c r="G15" s="1"/>
      <c r="H15" s="41"/>
      <c r="I15" s="1"/>
    </row>
    <row r="16" spans="1:9">
      <c r="A16" s="1"/>
      <c r="B16" s="1"/>
      <c r="C16" s="5" t="s">
        <v>29</v>
      </c>
      <c r="D16" s="10" t="s">
        <v>25</v>
      </c>
      <c r="E16" s="11">
        <v>54</v>
      </c>
      <c r="F16" s="14"/>
      <c r="G16" s="1"/>
      <c r="H16" s="41"/>
      <c r="I16" s="1"/>
    </row>
    <row r="17" spans="1:9">
      <c r="A17" s="1"/>
      <c r="B17" s="1"/>
      <c r="C17" s="21" t="s">
        <v>30</v>
      </c>
      <c r="D17" s="22" t="s">
        <v>25</v>
      </c>
      <c r="E17" s="69">
        <f>SUM(E12:E16)</f>
        <v>450</v>
      </c>
      <c r="F17" s="1"/>
      <c r="G17" s="1"/>
      <c r="H17" s="41"/>
      <c r="I17" s="1"/>
    </row>
    <row r="18" spans="1:9">
      <c r="A18" s="1"/>
      <c r="B18" s="1"/>
      <c r="C18" s="20" t="s">
        <v>31</v>
      </c>
      <c r="D18" s="10" t="s">
        <v>32</v>
      </c>
      <c r="E18" s="16">
        <v>0.08</v>
      </c>
      <c r="F18" s="1"/>
      <c r="G18" s="1"/>
      <c r="H18" s="161"/>
    </row>
    <row r="19" spans="1:9">
      <c r="A19" s="1"/>
      <c r="B19" s="1"/>
      <c r="C19" s="20" t="s">
        <v>33</v>
      </c>
      <c r="D19" s="10" t="s">
        <v>34</v>
      </c>
      <c r="E19" s="11">
        <v>20</v>
      </c>
      <c r="F19" s="1"/>
      <c r="G19" s="1"/>
      <c r="H19" s="161"/>
    </row>
    <row r="20" spans="1:9">
      <c r="A20" s="1"/>
      <c r="B20" s="1"/>
      <c r="C20" s="25" t="s">
        <v>35</v>
      </c>
      <c r="D20" s="26" t="s">
        <v>36</v>
      </c>
      <c r="E20" s="72">
        <f>PMT(E18,E19,-E17)</f>
        <v>45.833493970417777</v>
      </c>
      <c r="F20" s="12"/>
      <c r="G20" s="1"/>
      <c r="H20" s="161"/>
    </row>
    <row r="21" spans="1:9">
      <c r="A21" s="1"/>
      <c r="B21" s="1"/>
      <c r="C21" s="70" t="s">
        <v>37</v>
      </c>
      <c r="D21" s="19" t="s">
        <v>36</v>
      </c>
      <c r="E21" s="71">
        <f>15000*365/10^6</f>
        <v>5.4749999999999996</v>
      </c>
      <c r="F21" s="1"/>
      <c r="G21" s="1"/>
      <c r="H21" s="41"/>
      <c r="I21" s="1"/>
    </row>
    <row r="22" spans="1:9">
      <c r="A22" s="1"/>
      <c r="B22" s="1"/>
      <c r="C22" s="1" t="s">
        <v>38</v>
      </c>
      <c r="D22" s="10" t="s">
        <v>36</v>
      </c>
      <c r="E22" s="13">
        <f>E20+E21</f>
        <v>51.308493970417778</v>
      </c>
      <c r="F22" s="1"/>
      <c r="G22" s="1"/>
      <c r="H22" s="161"/>
    </row>
    <row r="23" spans="1:9">
      <c r="A23" s="1"/>
      <c r="B23" s="1"/>
      <c r="C23" s="9" t="s">
        <v>39</v>
      </c>
      <c r="D23" s="19" t="s">
        <v>40</v>
      </c>
      <c r="E23" s="42">
        <f>E22/365*10^6</f>
        <v>140571.21635730899</v>
      </c>
      <c r="F23" s="1"/>
      <c r="G23" s="1"/>
      <c r="H23" s="161"/>
    </row>
    <row r="24" spans="1:9">
      <c r="A24" s="1"/>
      <c r="B24" s="1"/>
      <c r="C24" s="1"/>
      <c r="D24" s="10"/>
      <c r="E24" s="14"/>
      <c r="F24" s="1"/>
      <c r="G24" s="1"/>
      <c r="H24" s="161"/>
    </row>
    <row r="25" spans="1:9">
      <c r="A25" s="1"/>
      <c r="B25" s="1"/>
      <c r="C25" s="7" t="s">
        <v>18</v>
      </c>
      <c r="D25" s="7" t="s">
        <v>19</v>
      </c>
      <c r="E25" s="8" t="s">
        <v>20</v>
      </c>
      <c r="F25" s="8"/>
      <c r="G25" s="1"/>
      <c r="H25" s="160"/>
    </row>
    <row r="26" spans="1:9">
      <c r="A26" s="1"/>
      <c r="B26" s="6" t="s">
        <v>41</v>
      </c>
      <c r="C26" s="1"/>
      <c r="D26" s="1"/>
      <c r="E26" s="1"/>
      <c r="F26" s="1"/>
      <c r="G26" s="1"/>
      <c r="H26" s="161"/>
    </row>
    <row r="27" spans="1:9">
      <c r="A27" s="1"/>
      <c r="B27" s="6"/>
      <c r="C27" s="18" t="s">
        <v>22</v>
      </c>
      <c r="D27" s="19" t="s">
        <v>23</v>
      </c>
      <c r="E27" s="68">
        <v>145000</v>
      </c>
      <c r="F27" s="1"/>
      <c r="G27" s="1"/>
      <c r="H27" s="41"/>
    </row>
    <row r="28" spans="1:9">
      <c r="A28" s="1"/>
      <c r="B28" s="6"/>
      <c r="C28" s="5" t="s">
        <v>24</v>
      </c>
      <c r="D28" s="10" t="s">
        <v>25</v>
      </c>
      <c r="E28" s="11">
        <v>80</v>
      </c>
      <c r="F28" s="1"/>
      <c r="G28" s="1"/>
      <c r="H28" s="41"/>
    </row>
    <row r="29" spans="1:9">
      <c r="A29" s="1"/>
      <c r="B29" s="6"/>
      <c r="C29" s="5" t="s">
        <v>26</v>
      </c>
      <c r="D29" s="10" t="s">
        <v>25</v>
      </c>
      <c r="E29" s="11">
        <v>30</v>
      </c>
      <c r="F29" s="1"/>
      <c r="G29" s="1"/>
      <c r="H29" s="41"/>
    </row>
    <row r="30" spans="1:9">
      <c r="A30" s="1"/>
      <c r="B30" s="6"/>
      <c r="C30" s="5" t="s">
        <v>42</v>
      </c>
      <c r="D30" s="10" t="s">
        <v>25</v>
      </c>
      <c r="E30" s="11">
        <v>165</v>
      </c>
      <c r="F30" s="1"/>
      <c r="G30" s="1"/>
      <c r="H30" s="41"/>
    </row>
    <row r="31" spans="1:9">
      <c r="A31" s="1"/>
      <c r="B31" s="6"/>
      <c r="C31" s="5" t="s">
        <v>28</v>
      </c>
      <c r="D31" s="10" t="s">
        <v>25</v>
      </c>
      <c r="E31" s="11">
        <f>SUM(E28:E30)*0.1</f>
        <v>27.5</v>
      </c>
      <c r="F31" s="1"/>
      <c r="G31" s="1"/>
      <c r="H31" s="41"/>
    </row>
    <row r="32" spans="1:9">
      <c r="A32" s="1"/>
      <c r="B32" s="6"/>
      <c r="C32" s="5" t="s">
        <v>29</v>
      </c>
      <c r="D32" s="10" t="s">
        <v>25</v>
      </c>
      <c r="E32" s="11">
        <v>41</v>
      </c>
      <c r="F32" s="14"/>
      <c r="G32" s="1"/>
      <c r="H32" s="41"/>
    </row>
    <row r="33" spans="1:8">
      <c r="A33" s="1"/>
      <c r="B33" s="6"/>
      <c r="C33" s="21" t="s">
        <v>43</v>
      </c>
      <c r="D33" s="22" t="s">
        <v>25</v>
      </c>
      <c r="E33" s="69">
        <f>SUM(E28:E32)</f>
        <v>343.5</v>
      </c>
      <c r="F33" s="1"/>
      <c r="G33" s="1"/>
      <c r="H33" s="41"/>
    </row>
    <row r="34" spans="1:8">
      <c r="A34" s="1"/>
      <c r="B34" s="6"/>
      <c r="C34" s="20" t="s">
        <v>31</v>
      </c>
      <c r="D34" s="10" t="s">
        <v>32</v>
      </c>
      <c r="E34" s="16">
        <v>0.08</v>
      </c>
      <c r="F34" s="1"/>
      <c r="G34" s="1"/>
      <c r="H34" s="161"/>
    </row>
    <row r="35" spans="1:8">
      <c r="A35" s="1"/>
      <c r="B35" s="6"/>
      <c r="C35" s="20" t="s">
        <v>33</v>
      </c>
      <c r="D35" s="10" t="s">
        <v>34</v>
      </c>
      <c r="E35" s="11">
        <v>20</v>
      </c>
      <c r="F35" s="1"/>
      <c r="G35" s="1"/>
      <c r="H35" s="161"/>
    </row>
    <row r="36" spans="1:8">
      <c r="A36" s="1"/>
      <c r="B36" s="6"/>
      <c r="C36" s="25" t="s">
        <v>35</v>
      </c>
      <c r="D36" s="26" t="s">
        <v>36</v>
      </c>
      <c r="E36" s="72">
        <f>PMT(E34,E35,-E33)</f>
        <v>34.98623373075224</v>
      </c>
      <c r="F36" s="12"/>
      <c r="G36" s="1"/>
      <c r="H36" s="161"/>
    </row>
    <row r="37" spans="1:8">
      <c r="A37" s="1"/>
      <c r="B37" s="6"/>
      <c r="C37" s="70" t="s">
        <v>37</v>
      </c>
      <c r="D37" s="19" t="s">
        <v>36</v>
      </c>
      <c r="E37" s="71">
        <f>15000*365/10^6</f>
        <v>5.4749999999999996</v>
      </c>
      <c r="F37" s="1"/>
      <c r="G37" s="1"/>
      <c r="H37" s="41"/>
    </row>
    <row r="38" spans="1:8">
      <c r="A38" s="1"/>
      <c r="B38" s="6"/>
      <c r="C38" s="1" t="s">
        <v>38</v>
      </c>
      <c r="D38" s="10" t="s">
        <v>36</v>
      </c>
      <c r="E38" s="13">
        <f>E36+E37</f>
        <v>40.461233730752241</v>
      </c>
      <c r="F38" s="1"/>
      <c r="G38" s="1"/>
      <c r="H38" s="161"/>
    </row>
    <row r="39" spans="1:8">
      <c r="A39" s="1"/>
      <c r="B39" s="6"/>
      <c r="C39" s="9" t="s">
        <v>39</v>
      </c>
      <c r="D39" s="19" t="s">
        <v>40</v>
      </c>
      <c r="E39" s="42">
        <f>E38/365*10^6</f>
        <v>110852.69515274586</v>
      </c>
      <c r="F39" s="1"/>
      <c r="G39" s="1"/>
      <c r="H39" s="161"/>
    </row>
    <row r="40" spans="1:8">
      <c r="A40" s="1"/>
      <c r="B40" s="6"/>
      <c r="C40" s="1"/>
      <c r="D40" s="1"/>
      <c r="E40" s="1"/>
      <c r="F40" s="1"/>
      <c r="G40" s="1"/>
      <c r="H40" s="161"/>
    </row>
    <row r="41" spans="1:8">
      <c r="C41" s="25"/>
      <c r="D41" s="26"/>
      <c r="E41" s="27"/>
    </row>
    <row r="42" spans="1:8" s="1" customFormat="1" ht="12">
      <c r="A42" s="2" t="s">
        <v>44</v>
      </c>
      <c r="B42" s="3" t="s">
        <v>45</v>
      </c>
      <c r="C42" s="4"/>
      <c r="D42" s="4"/>
      <c r="E42" s="4"/>
      <c r="F42" s="4"/>
    </row>
    <row r="43" spans="1:8" s="1" customFormat="1" ht="12">
      <c r="A43" s="2"/>
      <c r="B43" s="28"/>
      <c r="C43" s="29"/>
      <c r="D43" s="29"/>
      <c r="E43" s="29"/>
      <c r="F43" s="29"/>
      <c r="G43" s="30"/>
      <c r="H43" s="29"/>
    </row>
    <row r="44" spans="1:8" s="1" customFormat="1" ht="12">
      <c r="A44" s="2"/>
      <c r="B44" s="35"/>
      <c r="C44" s="7" t="s">
        <v>18</v>
      </c>
      <c r="D44" s="7" t="s">
        <v>19</v>
      </c>
      <c r="E44" s="8" t="s">
        <v>20</v>
      </c>
      <c r="F44" s="8"/>
      <c r="H44" s="160"/>
    </row>
    <row r="45" spans="1:8" s="1" customFormat="1" ht="12">
      <c r="A45" s="2"/>
      <c r="B45" s="35" t="s">
        <v>46</v>
      </c>
      <c r="C45" s="29"/>
      <c r="D45" s="29"/>
      <c r="E45" s="29"/>
      <c r="F45" s="29"/>
      <c r="G45" s="30"/>
      <c r="H45" s="29"/>
    </row>
    <row r="46" spans="1:8" s="1" customFormat="1" ht="12">
      <c r="A46" s="2"/>
      <c r="B46" s="28"/>
      <c r="C46" s="20" t="s">
        <v>31</v>
      </c>
      <c r="D46" s="10" t="s">
        <v>47</v>
      </c>
      <c r="E46" s="16">
        <v>0.08</v>
      </c>
      <c r="F46" s="29"/>
      <c r="G46" s="30"/>
    </row>
    <row r="47" spans="1:8" s="1" customFormat="1" ht="12">
      <c r="A47" s="2"/>
      <c r="B47" s="28"/>
      <c r="C47" s="20" t="s">
        <v>33</v>
      </c>
      <c r="D47" s="10" t="s">
        <v>34</v>
      </c>
      <c r="E47" s="11">
        <v>20</v>
      </c>
      <c r="F47" s="29"/>
      <c r="G47" s="30"/>
    </row>
    <row r="48" spans="1:8" s="1" customFormat="1" ht="12">
      <c r="A48" s="2"/>
      <c r="B48" s="28"/>
      <c r="C48" s="20"/>
      <c r="D48" s="10"/>
      <c r="E48" s="11"/>
      <c r="F48" s="29"/>
      <c r="G48" s="30"/>
    </row>
    <row r="49" spans="1:8" s="1" customFormat="1" ht="14.25">
      <c r="A49" s="2"/>
      <c r="B49" s="6" t="s">
        <v>48</v>
      </c>
      <c r="C49" s="29"/>
      <c r="D49" s="29"/>
      <c r="E49" s="29"/>
      <c r="F49" s="29"/>
      <c r="G49" s="30"/>
      <c r="H49" s="30"/>
    </row>
    <row r="50" spans="1:8" s="1" customFormat="1" ht="12">
      <c r="A50" s="2"/>
      <c r="B50" s="28"/>
      <c r="C50" s="29" t="s">
        <v>49</v>
      </c>
      <c r="D50" s="10" t="s">
        <v>23</v>
      </c>
      <c r="E50" s="31">
        <v>2500</v>
      </c>
      <c r="F50" s="29"/>
      <c r="G50" s="30"/>
    </row>
    <row r="51" spans="1:8" s="1" customFormat="1" ht="12">
      <c r="A51" s="2"/>
      <c r="B51" s="28"/>
      <c r="C51" s="29" t="s">
        <v>50</v>
      </c>
      <c r="D51" s="10" t="s">
        <v>51</v>
      </c>
      <c r="E51" s="41">
        <v>23</v>
      </c>
      <c r="F51" s="29"/>
      <c r="G51" s="30"/>
      <c r="H51" s="34"/>
    </row>
    <row r="52" spans="1:8" s="1" customFormat="1" ht="12">
      <c r="A52" s="2"/>
      <c r="B52" s="28"/>
      <c r="C52" s="36" t="s">
        <v>52</v>
      </c>
      <c r="D52" s="19" t="s">
        <v>51</v>
      </c>
      <c r="E52" s="37">
        <f>PMT($E$46,$E$47,-E51)</f>
        <v>2.3426008029324645</v>
      </c>
      <c r="F52" s="32"/>
      <c r="G52" s="30"/>
    </row>
    <row r="53" spans="1:8" s="1" customFormat="1" ht="12">
      <c r="A53" s="2"/>
      <c r="B53" s="28"/>
      <c r="C53" s="38" t="s">
        <v>53</v>
      </c>
      <c r="D53" s="22" t="s">
        <v>51</v>
      </c>
      <c r="E53" s="39">
        <f>E51*4%</f>
        <v>0.92</v>
      </c>
      <c r="F53" s="29"/>
      <c r="G53" s="30"/>
    </row>
    <row r="54" spans="1:8" s="1" customFormat="1" ht="12">
      <c r="A54" s="2"/>
      <c r="B54" s="28"/>
      <c r="C54" s="1" t="s">
        <v>38</v>
      </c>
      <c r="D54" s="23" t="s">
        <v>36</v>
      </c>
      <c r="E54" s="24">
        <f>SUM(E52:E53)</f>
        <v>3.2626008029324645</v>
      </c>
      <c r="F54" s="29"/>
      <c r="G54" s="30"/>
    </row>
    <row r="55" spans="1:8" s="1" customFormat="1" ht="12">
      <c r="A55" s="2"/>
      <c r="B55" s="28"/>
      <c r="C55" s="9" t="s">
        <v>39</v>
      </c>
      <c r="D55" s="19" t="s">
        <v>40</v>
      </c>
      <c r="E55" s="42">
        <f>E54/365*10^6</f>
        <v>8938.6323368012727</v>
      </c>
      <c r="F55" s="29"/>
      <c r="G55" s="30"/>
    </row>
    <row r="56" spans="1:8" s="1" customFormat="1" ht="12">
      <c r="A56" s="2"/>
      <c r="B56" s="28"/>
      <c r="C56" s="5"/>
      <c r="D56" s="10"/>
      <c r="E56" s="15"/>
      <c r="F56" s="29"/>
      <c r="G56" s="30"/>
      <c r="H56" s="30"/>
    </row>
    <row r="57" spans="1:8">
      <c r="B57" s="6" t="s">
        <v>54</v>
      </c>
      <c r="C57" s="29"/>
      <c r="D57" s="29"/>
      <c r="E57" s="29"/>
    </row>
    <row r="58" spans="1:8">
      <c r="B58" s="28"/>
      <c r="C58" s="29" t="s">
        <v>49</v>
      </c>
      <c r="D58" s="10" t="s">
        <v>23</v>
      </c>
      <c r="E58" s="31">
        <v>15000</v>
      </c>
      <c r="F58" s="29"/>
      <c r="G58" s="30"/>
      <c r="H58" s="1"/>
    </row>
    <row r="59" spans="1:8">
      <c r="B59" s="28"/>
      <c r="C59" s="29" t="s">
        <v>50</v>
      </c>
      <c r="D59" s="10" t="s">
        <v>51</v>
      </c>
      <c r="E59" s="73">
        <v>50</v>
      </c>
      <c r="F59" s="29"/>
      <c r="G59" s="30"/>
      <c r="H59" s="34"/>
    </row>
    <row r="60" spans="1:8">
      <c r="B60" s="28"/>
      <c r="C60" s="36" t="s">
        <v>52</v>
      </c>
      <c r="D60" s="19" t="s">
        <v>51</v>
      </c>
      <c r="E60" s="37">
        <f>PMT($E$46,$E$47,-E59)</f>
        <v>5.0926104411575315</v>
      </c>
      <c r="F60" s="32"/>
      <c r="G60" s="30"/>
      <c r="H60" s="34"/>
    </row>
    <row r="61" spans="1:8">
      <c r="B61" s="28"/>
      <c r="C61" s="38" t="s">
        <v>53</v>
      </c>
      <c r="D61" s="22" t="s">
        <v>51</v>
      </c>
      <c r="E61" s="39">
        <f>E59*4%</f>
        <v>2</v>
      </c>
      <c r="F61" s="29"/>
      <c r="G61" s="30"/>
      <c r="H61" s="34"/>
    </row>
    <row r="62" spans="1:8">
      <c r="B62" s="28"/>
      <c r="C62" s="1" t="s">
        <v>38</v>
      </c>
      <c r="D62" s="23" t="s">
        <v>36</v>
      </c>
      <c r="E62" s="24">
        <f>SUM(E60:E61)</f>
        <v>7.0926104411575315</v>
      </c>
      <c r="F62" s="29"/>
      <c r="G62" s="30"/>
      <c r="H62" s="34"/>
    </row>
    <row r="63" spans="1:8">
      <c r="B63" s="28"/>
      <c r="C63" s="9" t="s">
        <v>39</v>
      </c>
      <c r="D63" s="19" t="s">
        <v>40</v>
      </c>
      <c r="E63" s="42">
        <f>E62/365*10^6</f>
        <v>19431.809427828852</v>
      </c>
      <c r="F63" s="29"/>
      <c r="G63" s="30"/>
      <c r="H63" s="34"/>
    </row>
    <row r="64" spans="1:8">
      <c r="B64" s="28"/>
      <c r="C64" s="5"/>
      <c r="D64" s="10"/>
      <c r="E64" s="15"/>
      <c r="F64" s="29"/>
      <c r="G64" s="30"/>
      <c r="H64" s="34"/>
    </row>
    <row r="65" spans="2:8">
      <c r="B65" s="6" t="s">
        <v>55</v>
      </c>
      <c r="C65" s="29"/>
      <c r="D65" s="29"/>
      <c r="E65" s="29"/>
      <c r="H65" s="33"/>
    </row>
    <row r="66" spans="2:8">
      <c r="B66" s="28"/>
      <c r="C66" s="29" t="s">
        <v>49</v>
      </c>
      <c r="D66" s="10" t="s">
        <v>23</v>
      </c>
      <c r="E66" s="31">
        <v>30000</v>
      </c>
      <c r="F66" s="29"/>
      <c r="G66" s="30"/>
      <c r="H66" s="34"/>
    </row>
    <row r="67" spans="2:8">
      <c r="B67" s="28"/>
      <c r="C67" s="29" t="s">
        <v>50</v>
      </c>
      <c r="D67" s="10" t="s">
        <v>51</v>
      </c>
      <c r="E67" s="41">
        <v>85</v>
      </c>
      <c r="F67" s="29"/>
      <c r="G67" s="30"/>
      <c r="H67" s="34"/>
    </row>
    <row r="68" spans="2:8">
      <c r="B68" s="28"/>
      <c r="C68" s="36" t="s">
        <v>52</v>
      </c>
      <c r="D68" s="19" t="s">
        <v>51</v>
      </c>
      <c r="E68" s="37">
        <f>PMT($E$46,$E$47,-E67)</f>
        <v>8.6574377499678032</v>
      </c>
      <c r="F68" s="32"/>
      <c r="G68" s="30"/>
      <c r="H68" s="34"/>
    </row>
    <row r="69" spans="2:8">
      <c r="B69" s="28"/>
      <c r="C69" s="38" t="s">
        <v>53</v>
      </c>
      <c r="D69" s="22" t="s">
        <v>51</v>
      </c>
      <c r="E69" s="39">
        <f>E67*4%</f>
        <v>3.4</v>
      </c>
      <c r="F69" s="29"/>
      <c r="G69" s="30"/>
      <c r="H69" s="34"/>
    </row>
    <row r="70" spans="2:8">
      <c r="B70" s="28"/>
      <c r="C70" s="1" t="s">
        <v>38</v>
      </c>
      <c r="D70" s="23" t="s">
        <v>36</v>
      </c>
      <c r="E70" s="24">
        <f>SUM(E68:E69)</f>
        <v>12.057437749967804</v>
      </c>
      <c r="F70" s="29"/>
      <c r="G70" s="30"/>
      <c r="H70" s="34"/>
    </row>
    <row r="71" spans="2:8">
      <c r="B71" s="28"/>
      <c r="C71" s="1" t="s">
        <v>39</v>
      </c>
      <c r="D71" s="10" t="s">
        <v>40</v>
      </c>
      <c r="E71" s="14">
        <f>E70/365*10^6</f>
        <v>33034.076027309056</v>
      </c>
      <c r="F71" s="29"/>
      <c r="G71" s="30"/>
      <c r="H71" s="34"/>
    </row>
    <row r="72" spans="2:8">
      <c r="H72" s="33"/>
    </row>
    <row r="73" spans="2:8">
      <c r="B73" s="6" t="s">
        <v>56</v>
      </c>
      <c r="C73" s="29"/>
      <c r="D73" s="29"/>
      <c r="E73" s="29"/>
      <c r="H73" s="33"/>
    </row>
    <row r="74" spans="2:8">
      <c r="B74" s="28"/>
      <c r="C74" s="29" t="s">
        <v>49</v>
      </c>
      <c r="D74" s="10" t="s">
        <v>23</v>
      </c>
      <c r="E74" s="31">
        <v>145000</v>
      </c>
      <c r="F74" s="29"/>
      <c r="G74" s="30"/>
      <c r="H74" s="34"/>
    </row>
    <row r="75" spans="2:8">
      <c r="B75" s="28"/>
      <c r="C75" s="29" t="s">
        <v>50</v>
      </c>
      <c r="D75" s="10" t="s">
        <v>51</v>
      </c>
      <c r="E75" s="41">
        <v>200</v>
      </c>
      <c r="F75" s="29"/>
      <c r="G75" s="30"/>
      <c r="H75" s="34"/>
    </row>
    <row r="76" spans="2:8">
      <c r="B76" s="28"/>
      <c r="C76" s="36" t="s">
        <v>52</v>
      </c>
      <c r="D76" s="19" t="s">
        <v>51</v>
      </c>
      <c r="E76" s="37">
        <f>PMT($E$46,$E$47,-E75)</f>
        <v>20.370441764630126</v>
      </c>
      <c r="F76" s="32"/>
      <c r="G76" s="30"/>
      <c r="H76" s="1"/>
    </row>
    <row r="77" spans="2:8">
      <c r="B77" s="28"/>
      <c r="C77" s="38" t="s">
        <v>53</v>
      </c>
      <c r="D77" s="22" t="s">
        <v>51</v>
      </c>
      <c r="E77" s="39">
        <f>E75*4%</f>
        <v>8</v>
      </c>
      <c r="F77" s="29"/>
      <c r="G77" s="30"/>
      <c r="H77" s="1"/>
    </row>
    <row r="78" spans="2:8">
      <c r="B78" s="28"/>
      <c r="C78" s="1" t="s">
        <v>38</v>
      </c>
      <c r="D78" s="23" t="s">
        <v>36</v>
      </c>
      <c r="E78" s="24">
        <f>SUM(E76:E77)</f>
        <v>28.370441764630126</v>
      </c>
      <c r="F78" s="29"/>
      <c r="G78" s="30"/>
      <c r="H78" s="1"/>
    </row>
    <row r="79" spans="2:8">
      <c r="B79" s="28"/>
      <c r="C79" s="1" t="s">
        <v>39</v>
      </c>
      <c r="D79" s="10" t="s">
        <v>40</v>
      </c>
      <c r="E79" s="14">
        <f>E78/365*10^6</f>
        <v>77727.237711315407</v>
      </c>
      <c r="F79" s="29"/>
      <c r="G79" s="30"/>
      <c r="H79" s="1"/>
    </row>
    <row r="80" spans="2:8">
      <c r="B80" s="28"/>
      <c r="C80" s="1"/>
      <c r="D80" s="10"/>
      <c r="E80" s="14"/>
      <c r="F80" s="29"/>
      <c r="G80" s="30"/>
      <c r="H80" s="1"/>
    </row>
    <row r="81" spans="1:8">
      <c r="A81" s="2" t="s">
        <v>57</v>
      </c>
      <c r="B81" s="3" t="s">
        <v>58</v>
      </c>
      <c r="C81" s="4"/>
      <c r="D81" s="4"/>
      <c r="E81" s="4"/>
      <c r="F81" s="4"/>
      <c r="G81" s="30"/>
      <c r="H81" s="1"/>
    </row>
    <row r="82" spans="1:8">
      <c r="B82" s="28"/>
      <c r="C82" s="1"/>
      <c r="D82" s="10"/>
      <c r="E82" s="14"/>
      <c r="F82" s="29"/>
      <c r="G82" s="30"/>
      <c r="H82" s="1"/>
    </row>
    <row r="83" spans="1:8">
      <c r="B83" s="35"/>
      <c r="C83" s="7" t="s">
        <v>18</v>
      </c>
      <c r="D83" s="7" t="s">
        <v>19</v>
      </c>
      <c r="E83" s="8" t="s">
        <v>20</v>
      </c>
      <c r="F83" s="29"/>
      <c r="G83" s="30"/>
      <c r="H83" s="1"/>
    </row>
    <row r="84" spans="1:8">
      <c r="B84" s="35" t="s">
        <v>46</v>
      </c>
      <c r="C84" s="29"/>
      <c r="D84" s="29"/>
      <c r="E84" s="29"/>
      <c r="F84" s="29"/>
      <c r="G84" s="30"/>
      <c r="H84" s="1"/>
    </row>
    <row r="85" spans="1:8">
      <c r="B85" s="28"/>
      <c r="C85" s="20" t="s">
        <v>31</v>
      </c>
      <c r="D85" s="10" t="s">
        <v>47</v>
      </c>
      <c r="E85" s="16">
        <v>0.08</v>
      </c>
      <c r="F85" s="29"/>
      <c r="G85" s="30"/>
      <c r="H85" s="1"/>
    </row>
    <row r="86" spans="1:8">
      <c r="B86" s="28"/>
      <c r="C86" s="20" t="s">
        <v>33</v>
      </c>
      <c r="D86" s="10" t="s">
        <v>34</v>
      </c>
      <c r="E86" s="11">
        <v>20</v>
      </c>
      <c r="F86" s="29"/>
      <c r="G86" s="30"/>
      <c r="H86" s="1"/>
    </row>
    <row r="87" spans="1:8">
      <c r="B87" s="28"/>
      <c r="C87" s="1"/>
      <c r="D87" s="10"/>
      <c r="E87" s="14"/>
      <c r="F87" s="29"/>
      <c r="G87" s="30"/>
      <c r="H87" s="1"/>
    </row>
    <row r="88" spans="1:8">
      <c r="B88" s="1"/>
      <c r="C88" s="7" t="s">
        <v>18</v>
      </c>
      <c r="D88" s="7" t="s">
        <v>19</v>
      </c>
      <c r="E88" s="8" t="s">
        <v>20</v>
      </c>
      <c r="F88" s="29"/>
      <c r="G88" s="30"/>
      <c r="H88" s="1"/>
    </row>
    <row r="89" spans="1:8">
      <c r="B89" s="6" t="s">
        <v>59</v>
      </c>
      <c r="C89" s="1"/>
      <c r="D89" s="1"/>
      <c r="E89" s="1"/>
      <c r="F89" s="29"/>
      <c r="G89" s="30"/>
      <c r="H89" s="1"/>
    </row>
    <row r="90" spans="1:8">
      <c r="B90" s="6"/>
      <c r="C90" s="1" t="s">
        <v>60</v>
      </c>
      <c r="D90" s="26" t="s">
        <v>23</v>
      </c>
      <c r="E90" s="165">
        <f>45.63*136</f>
        <v>6205.68</v>
      </c>
      <c r="F90" s="29"/>
      <c r="G90" s="30"/>
      <c r="H90" s="1"/>
    </row>
    <row r="91" spans="1:8">
      <c r="B91" s="1"/>
      <c r="C91" s="18" t="s">
        <v>61</v>
      </c>
      <c r="D91" s="19" t="s">
        <v>23</v>
      </c>
      <c r="E91" s="68">
        <v>8000</v>
      </c>
      <c r="F91" s="29"/>
      <c r="G91" s="30"/>
      <c r="H91" s="1"/>
    </row>
    <row r="92" spans="1:8">
      <c r="B92" s="1"/>
      <c r="C92" s="5" t="s">
        <v>62</v>
      </c>
      <c r="D92" s="10" t="s">
        <v>25</v>
      </c>
      <c r="E92" s="166">
        <v>18.600000000000001</v>
      </c>
      <c r="F92" s="29"/>
      <c r="G92" s="30"/>
      <c r="H92" s="1"/>
    </row>
    <row r="93" spans="1:8">
      <c r="B93" s="1"/>
      <c r="C93" s="5" t="s">
        <v>63</v>
      </c>
      <c r="D93" s="10" t="s">
        <v>25</v>
      </c>
      <c r="E93" s="166">
        <v>6.15</v>
      </c>
      <c r="F93" s="29"/>
      <c r="G93" s="30"/>
      <c r="H93" s="1"/>
    </row>
    <row r="94" spans="1:8">
      <c r="B94" s="1"/>
      <c r="C94" s="5" t="s">
        <v>64</v>
      </c>
      <c r="D94" s="10" t="s">
        <v>25</v>
      </c>
      <c r="E94" s="166">
        <v>3.22</v>
      </c>
      <c r="F94" s="29"/>
      <c r="G94" s="30"/>
      <c r="H94" s="1"/>
    </row>
    <row r="95" spans="1:8">
      <c r="B95" s="1"/>
      <c r="C95" s="5" t="s">
        <v>65</v>
      </c>
      <c r="D95" s="10" t="s">
        <v>25</v>
      </c>
      <c r="E95" s="166">
        <v>0.83</v>
      </c>
      <c r="F95" s="167"/>
      <c r="G95" s="30"/>
      <c r="H95" s="1"/>
    </row>
    <row r="96" spans="1:8">
      <c r="B96" s="1"/>
      <c r="C96" s="5" t="s">
        <v>28</v>
      </c>
      <c r="D96" s="10" t="s">
        <v>25</v>
      </c>
      <c r="E96" s="166">
        <v>2.88</v>
      </c>
      <c r="F96" s="29"/>
      <c r="G96" s="30"/>
      <c r="H96" s="1"/>
    </row>
    <row r="97" spans="1:8">
      <c r="B97" s="1"/>
      <c r="C97" s="5" t="s">
        <v>66</v>
      </c>
      <c r="D97" s="10" t="s">
        <v>25</v>
      </c>
      <c r="E97" s="166">
        <v>3.4559999999999995</v>
      </c>
      <c r="F97" s="29"/>
      <c r="G97" s="30"/>
      <c r="H97" s="1"/>
    </row>
    <row r="98" spans="1:8">
      <c r="B98" s="1"/>
      <c r="C98" s="21" t="s">
        <v>67</v>
      </c>
      <c r="D98" s="22" t="s">
        <v>25</v>
      </c>
      <c r="E98" s="69">
        <f>SUM(E92:E97)</f>
        <v>35.135999999999996</v>
      </c>
      <c r="F98" s="29"/>
      <c r="G98" s="30"/>
      <c r="H98" s="1"/>
    </row>
    <row r="99" spans="1:8">
      <c r="B99" s="1"/>
      <c r="C99" s="20" t="s">
        <v>31</v>
      </c>
      <c r="D99" s="10" t="s">
        <v>32</v>
      </c>
      <c r="E99" s="16">
        <v>0.08</v>
      </c>
      <c r="F99" s="29"/>
      <c r="G99" s="30"/>
      <c r="H99" s="1"/>
    </row>
    <row r="100" spans="1:8">
      <c r="B100" s="1"/>
      <c r="C100" s="20" t="s">
        <v>33</v>
      </c>
      <c r="D100" s="10" t="s">
        <v>34</v>
      </c>
      <c r="E100" s="11">
        <v>20</v>
      </c>
      <c r="F100" s="29"/>
      <c r="G100" s="30"/>
      <c r="H100" s="1"/>
    </row>
    <row r="101" spans="1:8">
      <c r="B101" s="1"/>
      <c r="C101" s="25" t="s">
        <v>35</v>
      </c>
      <c r="D101" s="26" t="s">
        <v>36</v>
      </c>
      <c r="E101" s="168">
        <f>PMT(E99,E100,-E98)</f>
        <v>3.57867920921022</v>
      </c>
      <c r="F101" s="29"/>
      <c r="G101" s="30"/>
      <c r="H101" s="1"/>
    </row>
    <row r="102" spans="1:8">
      <c r="B102" s="1"/>
      <c r="C102" s="70" t="s">
        <v>68</v>
      </c>
      <c r="D102" s="19" t="s">
        <v>36</v>
      </c>
      <c r="E102" s="169">
        <v>3.0169999999999999</v>
      </c>
      <c r="F102" s="29"/>
      <c r="G102" s="30"/>
      <c r="H102" s="1"/>
    </row>
    <row r="103" spans="1:8">
      <c r="B103" s="1"/>
      <c r="C103" s="1" t="s">
        <v>38</v>
      </c>
      <c r="D103" s="10" t="s">
        <v>36</v>
      </c>
      <c r="E103" s="13">
        <f>E101+E102</f>
        <v>6.5956792092102194</v>
      </c>
      <c r="F103" s="29"/>
      <c r="G103" s="30"/>
      <c r="H103" s="1"/>
    </row>
    <row r="104" spans="1:8">
      <c r="B104" s="1"/>
      <c r="C104" s="9" t="s">
        <v>39</v>
      </c>
      <c r="D104" s="19" t="s">
        <v>40</v>
      </c>
      <c r="E104" s="42">
        <f>E103/365*10^6</f>
        <v>18070.353997836217</v>
      </c>
      <c r="F104" s="29"/>
      <c r="G104" s="30"/>
      <c r="H104" s="1"/>
    </row>
    <row r="105" spans="1:8">
      <c r="B105" s="28"/>
      <c r="C105" s="1"/>
      <c r="D105" s="10"/>
      <c r="E105" s="14"/>
      <c r="F105" s="29"/>
      <c r="G105" s="30"/>
      <c r="H105" s="1"/>
    </row>
    <row r="107" spans="1:8">
      <c r="A107" s="2" t="s">
        <v>69</v>
      </c>
      <c r="B107" s="3" t="s">
        <v>70</v>
      </c>
      <c r="C107" s="4"/>
      <c r="D107" s="4"/>
      <c r="E107" s="4"/>
      <c r="F107" s="4"/>
    </row>
    <row r="109" spans="1:8">
      <c r="D109" s="7" t="s">
        <v>19</v>
      </c>
      <c r="E109" s="46" t="s">
        <v>71</v>
      </c>
      <c r="H109" s="88" t="s">
        <v>72</v>
      </c>
    </row>
    <row r="110" spans="1:8">
      <c r="B110" s="35" t="s">
        <v>73</v>
      </c>
    </row>
    <row r="111" spans="1:8">
      <c r="C111" s="5" t="s">
        <v>74</v>
      </c>
      <c r="D111" s="10" t="s">
        <v>47</v>
      </c>
      <c r="E111" s="114">
        <v>0.91</v>
      </c>
      <c r="H111" s="81" t="s">
        <v>75</v>
      </c>
    </row>
    <row r="112" spans="1:8">
      <c r="C112" s="5" t="s">
        <v>76</v>
      </c>
      <c r="D112" s="10" t="s">
        <v>47</v>
      </c>
      <c r="E112" s="115" t="s">
        <v>77</v>
      </c>
      <c r="H112" s="81" t="s">
        <v>78</v>
      </c>
    </row>
    <row r="113" spans="2:12">
      <c r="C113" s="5" t="s">
        <v>79</v>
      </c>
      <c r="D113" s="10" t="s">
        <v>47</v>
      </c>
      <c r="E113" s="114">
        <v>0.59</v>
      </c>
      <c r="H113" s="98" t="s">
        <v>80</v>
      </c>
    </row>
    <row r="115" spans="2:12">
      <c r="C115" s="7" t="s">
        <v>18</v>
      </c>
      <c r="D115" s="7" t="s">
        <v>19</v>
      </c>
      <c r="E115" s="46" t="s">
        <v>71</v>
      </c>
      <c r="H115" s="88" t="s">
        <v>72</v>
      </c>
    </row>
    <row r="116" spans="2:12">
      <c r="B116" s="35" t="s">
        <v>81</v>
      </c>
    </row>
    <row r="117" spans="2:12">
      <c r="C117" s="1" t="s">
        <v>82</v>
      </c>
      <c r="D117" s="10" t="s">
        <v>47</v>
      </c>
      <c r="E117" s="47">
        <v>1</v>
      </c>
      <c r="H117" s="81" t="s">
        <v>83</v>
      </c>
      <c r="I117" s="97"/>
    </row>
    <row r="118" spans="2:12">
      <c r="C118" s="1" t="s">
        <v>84</v>
      </c>
      <c r="D118" s="10" t="s">
        <v>47</v>
      </c>
      <c r="E118" s="47">
        <v>0.5</v>
      </c>
      <c r="H118" s="81" t="s">
        <v>85</v>
      </c>
      <c r="I118" s="97"/>
    </row>
    <row r="119" spans="2:12">
      <c r="C119" s="1"/>
      <c r="D119" s="10"/>
      <c r="E119" s="47"/>
      <c r="H119" s="81"/>
    </row>
    <row r="120" spans="2:12">
      <c r="C120" s="7" t="s">
        <v>18</v>
      </c>
      <c r="D120" s="7" t="s">
        <v>19</v>
      </c>
      <c r="E120" s="8" t="s">
        <v>86</v>
      </c>
      <c r="F120" s="8" t="s">
        <v>87</v>
      </c>
      <c r="H120" s="88" t="s">
        <v>71</v>
      </c>
      <c r="I120" s="88" t="s">
        <v>72</v>
      </c>
    </row>
    <row r="121" spans="2:12">
      <c r="B121" s="35" t="s">
        <v>88</v>
      </c>
    </row>
    <row r="122" spans="2:12">
      <c r="C122" s="1" t="s">
        <v>89</v>
      </c>
      <c r="D122" s="10" t="s">
        <v>51</v>
      </c>
      <c r="E122" s="40">
        <v>0</v>
      </c>
      <c r="F122" s="40">
        <v>100</v>
      </c>
      <c r="H122" s="112">
        <v>1</v>
      </c>
      <c r="I122" s="97" t="s">
        <v>90</v>
      </c>
      <c r="J122" s="95"/>
      <c r="K122" s="97"/>
      <c r="L122" s="1"/>
    </row>
    <row r="123" spans="2:12">
      <c r="C123" s="1" t="s">
        <v>91</v>
      </c>
      <c r="D123" s="10" t="s">
        <v>51</v>
      </c>
      <c r="E123" s="40">
        <v>101</v>
      </c>
      <c r="F123" s="40">
        <v>200</v>
      </c>
      <c r="H123" s="112">
        <v>0.75</v>
      </c>
      <c r="I123" s="97" t="s">
        <v>92</v>
      </c>
      <c r="J123" s="95"/>
      <c r="K123" s="97"/>
      <c r="L123" s="1"/>
    </row>
    <row r="124" spans="2:12">
      <c r="C124" s="1" t="s">
        <v>93</v>
      </c>
      <c r="D124" s="10" t="s">
        <v>51</v>
      </c>
      <c r="E124" s="40">
        <v>201</v>
      </c>
      <c r="F124" s="40">
        <v>500</v>
      </c>
      <c r="H124" s="112">
        <v>0.5</v>
      </c>
      <c r="I124" s="97" t="s">
        <v>94</v>
      </c>
      <c r="J124" s="95"/>
      <c r="K124" s="97"/>
      <c r="L124" s="1"/>
    </row>
    <row r="125" spans="2:12">
      <c r="C125" s="1" t="s">
        <v>95</v>
      </c>
      <c r="D125" s="10" t="s">
        <v>51</v>
      </c>
      <c r="E125" s="40">
        <v>501</v>
      </c>
      <c r="F125" s="40">
        <v>1000</v>
      </c>
      <c r="H125" s="112">
        <v>0.25</v>
      </c>
      <c r="I125" s="97" t="s">
        <v>96</v>
      </c>
      <c r="J125" s="95"/>
      <c r="K125" s="97"/>
      <c r="L125" s="1"/>
    </row>
    <row r="126" spans="2:12">
      <c r="C126" s="1"/>
      <c r="D126" s="10"/>
      <c r="E126" s="40"/>
      <c r="F126" s="40"/>
    </row>
    <row r="127" spans="2:12">
      <c r="C127" s="7" t="s">
        <v>18</v>
      </c>
      <c r="D127" s="7" t="s">
        <v>19</v>
      </c>
      <c r="E127" s="8" t="s">
        <v>86</v>
      </c>
      <c r="F127" s="8" t="s">
        <v>87</v>
      </c>
      <c r="H127" s="88" t="s">
        <v>71</v>
      </c>
      <c r="I127" s="88" t="s">
        <v>72</v>
      </c>
    </row>
    <row r="128" spans="2:12">
      <c r="B128" s="35" t="s">
        <v>97</v>
      </c>
    </row>
    <row r="129" spans="1:13">
      <c r="C129" s="1" t="s">
        <v>98</v>
      </c>
      <c r="D129" s="10" t="s">
        <v>99</v>
      </c>
      <c r="E129" s="44">
        <v>0</v>
      </c>
      <c r="F129" s="45">
        <v>4</v>
      </c>
      <c r="H129" s="112">
        <v>1</v>
      </c>
      <c r="I129" s="97" t="s">
        <v>100</v>
      </c>
      <c r="L129" s="95"/>
      <c r="M129" s="96"/>
    </row>
    <row r="130" spans="1:13">
      <c r="C130" s="1" t="s">
        <v>101</v>
      </c>
      <c r="D130" s="10" t="s">
        <v>99</v>
      </c>
      <c r="E130" s="44">
        <v>4.0999999999999996</v>
      </c>
      <c r="F130" s="45">
        <v>8</v>
      </c>
      <c r="H130" s="112">
        <v>0.5</v>
      </c>
      <c r="I130" s="97" t="s">
        <v>102</v>
      </c>
      <c r="L130" s="1"/>
    </row>
    <row r="131" spans="1:13">
      <c r="C131" s="1" t="s">
        <v>103</v>
      </c>
      <c r="D131" s="10" t="s">
        <v>99</v>
      </c>
      <c r="E131" s="44">
        <v>8.1</v>
      </c>
      <c r="F131" s="45">
        <v>20</v>
      </c>
      <c r="H131" s="112">
        <v>0.25</v>
      </c>
      <c r="I131" s="97" t="s">
        <v>104</v>
      </c>
      <c r="L131" s="1"/>
    </row>
    <row r="135" spans="1:13" s="1" customFormat="1" ht="12">
      <c r="A135" s="2" t="s">
        <v>105</v>
      </c>
      <c r="B135" s="3" t="s">
        <v>106</v>
      </c>
      <c r="C135" s="4"/>
      <c r="D135" s="4"/>
      <c r="E135" s="4"/>
      <c r="F135" s="4"/>
    </row>
    <row r="136" spans="1:13" s="34" customFormat="1" ht="12">
      <c r="A136" s="99"/>
      <c r="B136" s="43"/>
      <c r="C136" s="41"/>
      <c r="D136" s="41"/>
      <c r="E136" s="41"/>
      <c r="F136" s="41"/>
    </row>
    <row r="137" spans="1:13">
      <c r="D137" s="7" t="s">
        <v>19</v>
      </c>
      <c r="E137" s="46" t="s">
        <v>71</v>
      </c>
      <c r="H137" s="88" t="s">
        <v>72</v>
      </c>
    </row>
    <row r="138" spans="1:13">
      <c r="B138" s="35" t="s">
        <v>73</v>
      </c>
    </row>
    <row r="139" spans="1:13">
      <c r="C139" s="5" t="s">
        <v>74</v>
      </c>
      <c r="D139" s="10" t="s">
        <v>47</v>
      </c>
      <c r="E139" s="114">
        <v>0.91</v>
      </c>
      <c r="H139" s="81" t="s">
        <v>75</v>
      </c>
    </row>
    <row r="140" spans="1:13">
      <c r="C140" s="5" t="s">
        <v>76</v>
      </c>
      <c r="D140" s="10" t="s">
        <v>47</v>
      </c>
      <c r="E140" s="115" t="s">
        <v>107</v>
      </c>
      <c r="H140" s="81" t="s">
        <v>108</v>
      </c>
    </row>
    <row r="141" spans="1:13">
      <c r="C141" s="5" t="s">
        <v>79</v>
      </c>
      <c r="D141" s="10" t="s">
        <v>47</v>
      </c>
      <c r="E141" s="114">
        <v>0.66</v>
      </c>
      <c r="H141" s="100" t="s">
        <v>109</v>
      </c>
    </row>
    <row r="142" spans="1:13">
      <c r="C142" s="5"/>
      <c r="D142" s="10"/>
      <c r="H142" s="98"/>
    </row>
    <row r="143" spans="1:13">
      <c r="C143" s="7" t="s">
        <v>18</v>
      </c>
      <c r="D143" s="7" t="s">
        <v>19</v>
      </c>
      <c r="E143" s="8" t="s">
        <v>86</v>
      </c>
      <c r="F143" s="8" t="s">
        <v>87</v>
      </c>
      <c r="G143" s="1"/>
      <c r="H143" s="88" t="s">
        <v>71</v>
      </c>
      <c r="I143" s="88" t="s">
        <v>72</v>
      </c>
    </row>
    <row r="144" spans="1:13">
      <c r="B144" s="35" t="s">
        <v>110</v>
      </c>
      <c r="E144" s="17"/>
      <c r="F144" s="17"/>
    </row>
    <row r="145" spans="2:10">
      <c r="C145" s="29" t="s">
        <v>111</v>
      </c>
      <c r="D145" s="10" t="s">
        <v>112</v>
      </c>
      <c r="E145" s="45">
        <v>2.1</v>
      </c>
      <c r="F145" s="45">
        <v>6</v>
      </c>
      <c r="H145" s="112">
        <v>1</v>
      </c>
      <c r="I145" s="116" t="s">
        <v>113</v>
      </c>
      <c r="J145" s="45"/>
    </row>
    <row r="146" spans="2:10">
      <c r="C146" s="29" t="s">
        <v>114</v>
      </c>
      <c r="D146" s="10" t="s">
        <v>112</v>
      </c>
      <c r="E146" s="45">
        <v>1.1000000000000001</v>
      </c>
      <c r="F146" s="45">
        <v>2</v>
      </c>
      <c r="H146" s="112">
        <v>0.75</v>
      </c>
      <c r="I146" s="116" t="s">
        <v>115</v>
      </c>
      <c r="J146" s="45"/>
    </row>
    <row r="147" spans="2:10">
      <c r="C147" s="5" t="s">
        <v>116</v>
      </c>
      <c r="D147" s="10" t="s">
        <v>112</v>
      </c>
      <c r="E147" s="45">
        <v>0.11</v>
      </c>
      <c r="F147" s="45">
        <v>1</v>
      </c>
      <c r="H147" s="112">
        <v>0.5</v>
      </c>
      <c r="I147" s="116" t="s">
        <v>117</v>
      </c>
      <c r="J147" s="45"/>
    </row>
    <row r="148" spans="2:10">
      <c r="C148" s="5" t="s">
        <v>118</v>
      </c>
      <c r="D148" s="10" t="s">
        <v>112</v>
      </c>
      <c r="E148" s="45">
        <v>0.05</v>
      </c>
      <c r="F148" s="45">
        <v>0.1</v>
      </c>
      <c r="H148" s="112">
        <v>0.25</v>
      </c>
      <c r="I148" s="116" t="s">
        <v>119</v>
      </c>
      <c r="J148" s="45"/>
    </row>
    <row r="149" spans="2:10">
      <c r="C149" s="29"/>
      <c r="D149" s="10"/>
      <c r="E149" s="45"/>
      <c r="F149" s="45"/>
    </row>
    <row r="150" spans="2:10">
      <c r="C150" s="7" t="s">
        <v>18</v>
      </c>
      <c r="D150" s="7" t="s">
        <v>19</v>
      </c>
      <c r="E150" s="46" t="s">
        <v>120</v>
      </c>
      <c r="F150" s="45"/>
    </row>
    <row r="151" spans="2:10">
      <c r="B151" s="35" t="s">
        <v>121</v>
      </c>
      <c r="E151" s="45"/>
      <c r="F151" s="45"/>
    </row>
    <row r="152" spans="2:10">
      <c r="C152" s="5" t="s">
        <v>122</v>
      </c>
      <c r="D152" s="53" t="s">
        <v>123</v>
      </c>
      <c r="E152" s="49" t="s">
        <v>122</v>
      </c>
      <c r="F152" s="45"/>
    </row>
    <row r="153" spans="2:10">
      <c r="C153" s="5" t="s">
        <v>124</v>
      </c>
      <c r="D153" s="53" t="s">
        <v>123</v>
      </c>
      <c r="E153" s="49" t="s">
        <v>124</v>
      </c>
      <c r="F153" s="45"/>
    </row>
    <row r="154" spans="2:10">
      <c r="C154" s="29" t="s">
        <v>125</v>
      </c>
      <c r="D154" s="53" t="s">
        <v>123</v>
      </c>
      <c r="E154" s="49" t="s">
        <v>125</v>
      </c>
      <c r="F154" s="45"/>
    </row>
    <row r="155" spans="2:10">
      <c r="C155" s="29" t="s">
        <v>126</v>
      </c>
      <c r="D155" s="53" t="s">
        <v>123</v>
      </c>
      <c r="E155" s="49" t="s">
        <v>126</v>
      </c>
      <c r="F155" s="45"/>
    </row>
    <row r="156" spans="2:10">
      <c r="C156" s="29" t="s">
        <v>127</v>
      </c>
      <c r="D156" s="53" t="s">
        <v>123</v>
      </c>
      <c r="E156" s="54" t="s">
        <v>127</v>
      </c>
      <c r="F156" s="45"/>
    </row>
    <row r="157" spans="2:10">
      <c r="C157" s="29" t="s">
        <v>128</v>
      </c>
      <c r="D157" s="53" t="s">
        <v>123</v>
      </c>
      <c r="E157" s="54" t="s">
        <v>128</v>
      </c>
      <c r="F157" s="45"/>
    </row>
    <row r="158" spans="2:10">
      <c r="C158" s="29"/>
      <c r="D158" s="10"/>
      <c r="E158" s="45"/>
      <c r="F158" s="45"/>
    </row>
    <row r="159" spans="2:10">
      <c r="C159" s="7" t="s">
        <v>18</v>
      </c>
      <c r="D159" s="7" t="s">
        <v>19</v>
      </c>
      <c r="E159" s="46" t="s">
        <v>71</v>
      </c>
      <c r="F159" s="8"/>
      <c r="H159" s="88" t="s">
        <v>72</v>
      </c>
    </row>
    <row r="160" spans="2:10">
      <c r="B160" s="35" t="s">
        <v>129</v>
      </c>
    </row>
    <row r="161" spans="1:8">
      <c r="C161" s="1" t="s">
        <v>130</v>
      </c>
      <c r="D161" s="10" t="s">
        <v>47</v>
      </c>
      <c r="E161" s="47">
        <v>1</v>
      </c>
      <c r="H161" s="97" t="s">
        <v>131</v>
      </c>
    </row>
    <row r="162" spans="1:8">
      <c r="C162" s="1" t="s">
        <v>132</v>
      </c>
      <c r="D162" s="10" t="s">
        <v>47</v>
      </c>
      <c r="E162" s="47">
        <v>0.45</v>
      </c>
      <c r="G162" s="48"/>
      <c r="H162" s="97" t="s">
        <v>133</v>
      </c>
    </row>
    <row r="163" spans="1:8">
      <c r="C163" s="1"/>
      <c r="D163" s="10"/>
      <c r="E163" s="47"/>
      <c r="F163" s="47"/>
      <c r="G163" s="47"/>
    </row>
    <row r="164" spans="1:8">
      <c r="C164" s="7" t="s">
        <v>18</v>
      </c>
      <c r="D164" s="7" t="s">
        <v>19</v>
      </c>
      <c r="E164" s="46" t="s">
        <v>71</v>
      </c>
      <c r="F164" s="8"/>
      <c r="H164" s="88" t="s">
        <v>72</v>
      </c>
    </row>
    <row r="165" spans="1:8">
      <c r="B165" s="79" t="s">
        <v>134</v>
      </c>
      <c r="C165" s="33"/>
    </row>
    <row r="166" spans="1:8">
      <c r="C166" s="1" t="s">
        <v>135</v>
      </c>
      <c r="D166" s="10" t="s">
        <v>47</v>
      </c>
      <c r="E166" s="47">
        <v>1</v>
      </c>
      <c r="H166" s="97" t="s">
        <v>136</v>
      </c>
    </row>
    <row r="167" spans="1:8">
      <c r="C167" s="1" t="s">
        <v>137</v>
      </c>
      <c r="D167" s="10" t="s">
        <v>47</v>
      </c>
      <c r="E167" s="47">
        <v>0.45</v>
      </c>
      <c r="H167" s="97" t="s">
        <v>138</v>
      </c>
    </row>
    <row r="168" spans="1:8">
      <c r="C168" s="1"/>
      <c r="D168" s="10"/>
      <c r="E168" s="47"/>
      <c r="H168" s="97"/>
    </row>
    <row r="169" spans="1:8">
      <c r="C169" s="1"/>
      <c r="D169" s="10"/>
      <c r="E169" s="47"/>
    </row>
    <row r="170" spans="1:8">
      <c r="A170" s="2" t="s">
        <v>139</v>
      </c>
      <c r="B170" s="3" t="s">
        <v>140</v>
      </c>
      <c r="C170" s="4"/>
      <c r="D170" s="4"/>
      <c r="E170" s="4"/>
      <c r="F170" s="4"/>
    </row>
    <row r="172" spans="1:8">
      <c r="C172" s="7" t="s">
        <v>18</v>
      </c>
      <c r="D172" s="7" t="s">
        <v>19</v>
      </c>
      <c r="E172" s="8" t="s">
        <v>86</v>
      </c>
      <c r="F172" s="8" t="s">
        <v>87</v>
      </c>
      <c r="H172" s="89" t="s">
        <v>141</v>
      </c>
    </row>
    <row r="173" spans="1:8">
      <c r="B173" s="35" t="s">
        <v>142</v>
      </c>
      <c r="D173" s="10"/>
    </row>
    <row r="174" spans="1:8">
      <c r="C174" s="1" t="s">
        <v>143</v>
      </c>
      <c r="D174" s="10" t="s">
        <v>144</v>
      </c>
      <c r="E174" s="44">
        <v>1</v>
      </c>
      <c r="F174" s="44">
        <v>6</v>
      </c>
      <c r="H174" s="97" t="s">
        <v>145</v>
      </c>
    </row>
    <row r="175" spans="1:8">
      <c r="C175" s="1" t="s">
        <v>146</v>
      </c>
      <c r="D175" s="10" t="s">
        <v>144</v>
      </c>
      <c r="E175" s="44">
        <v>6.1</v>
      </c>
      <c r="F175" s="44">
        <v>12</v>
      </c>
      <c r="H175" s="97" t="s">
        <v>147</v>
      </c>
    </row>
    <row r="176" spans="1:8">
      <c r="C176" s="1" t="s">
        <v>148</v>
      </c>
      <c r="D176" s="10" t="s">
        <v>144</v>
      </c>
      <c r="E176" s="44">
        <v>12.1</v>
      </c>
      <c r="F176" s="44">
        <v>24</v>
      </c>
      <c r="H176" s="97" t="s">
        <v>41</v>
      </c>
    </row>
    <row r="177" spans="2:8">
      <c r="C177" s="1" t="s">
        <v>149</v>
      </c>
      <c r="D177" s="10" t="s">
        <v>144</v>
      </c>
      <c r="E177" s="44">
        <v>24.1</v>
      </c>
      <c r="F177" s="44">
        <v>36</v>
      </c>
      <c r="H177" s="97" t="s">
        <v>150</v>
      </c>
    </row>
    <row r="178" spans="2:8">
      <c r="C178" s="1" t="s">
        <v>151</v>
      </c>
      <c r="D178" s="10" t="s">
        <v>144</v>
      </c>
      <c r="E178" s="44">
        <v>36.1</v>
      </c>
      <c r="F178" s="44">
        <v>60</v>
      </c>
      <c r="H178" s="97" t="s">
        <v>152</v>
      </c>
    </row>
    <row r="181" spans="2:8">
      <c r="C181" s="7" t="s">
        <v>18</v>
      </c>
      <c r="D181" s="7" t="s">
        <v>19</v>
      </c>
      <c r="E181" s="46" t="s">
        <v>120</v>
      </c>
    </row>
    <row r="182" spans="2:8">
      <c r="B182" s="35" t="s">
        <v>153</v>
      </c>
    </row>
    <row r="183" spans="2:8" s="33" customFormat="1">
      <c r="C183" s="34" t="s">
        <v>154</v>
      </c>
      <c r="D183" s="53" t="s">
        <v>123</v>
      </c>
      <c r="E183" s="49" t="s">
        <v>155</v>
      </c>
      <c r="H183" s="34"/>
    </row>
    <row r="184" spans="2:8">
      <c r="C184" s="1" t="s">
        <v>156</v>
      </c>
      <c r="D184" s="53" t="s">
        <v>123</v>
      </c>
      <c r="E184" s="49" t="s">
        <v>157</v>
      </c>
    </row>
    <row r="185" spans="2:8">
      <c r="C185" s="1" t="s">
        <v>158</v>
      </c>
      <c r="D185" s="53" t="s">
        <v>123</v>
      </c>
      <c r="E185" s="49" t="s">
        <v>159</v>
      </c>
    </row>
    <row r="186" spans="2:8">
      <c r="C186" s="1" t="s">
        <v>160</v>
      </c>
      <c r="D186" s="53" t="s">
        <v>123</v>
      </c>
      <c r="E186" s="49" t="s">
        <v>161</v>
      </c>
    </row>
    <row r="188" spans="2:8">
      <c r="C188" s="7" t="s">
        <v>18</v>
      </c>
      <c r="D188" s="7" t="s">
        <v>19</v>
      </c>
      <c r="E188" s="8" t="s">
        <v>86</v>
      </c>
      <c r="F188" s="8" t="s">
        <v>87</v>
      </c>
      <c r="H188" s="89" t="s">
        <v>162</v>
      </c>
    </row>
    <row r="189" spans="2:8">
      <c r="B189" s="35" t="s">
        <v>163</v>
      </c>
      <c r="D189" s="10"/>
    </row>
    <row r="190" spans="2:8">
      <c r="C190" s="1" t="s">
        <v>164</v>
      </c>
      <c r="D190" s="10" t="s">
        <v>165</v>
      </c>
      <c r="E190" s="40">
        <v>1</v>
      </c>
      <c r="F190" s="40">
        <v>100</v>
      </c>
      <c r="H190" s="97" t="s">
        <v>166</v>
      </c>
    </row>
    <row r="191" spans="2:8">
      <c r="C191" s="1" t="s">
        <v>167</v>
      </c>
      <c r="D191" s="10" t="s">
        <v>165</v>
      </c>
      <c r="E191" s="40">
        <v>101</v>
      </c>
      <c r="F191" s="40">
        <v>700</v>
      </c>
      <c r="H191" s="97" t="s">
        <v>168</v>
      </c>
    </row>
    <row r="192" spans="2:8">
      <c r="C192" s="1" t="s">
        <v>169</v>
      </c>
      <c r="D192" s="10" t="s">
        <v>165</v>
      </c>
      <c r="E192" s="40">
        <v>701</v>
      </c>
      <c r="F192" s="40">
        <v>2100</v>
      </c>
      <c r="H192" s="97" t="s">
        <v>170</v>
      </c>
    </row>
    <row r="193" spans="1:8">
      <c r="C193" s="1" t="s">
        <v>171</v>
      </c>
      <c r="D193" s="10" t="s">
        <v>165</v>
      </c>
      <c r="E193" s="40">
        <v>2101</v>
      </c>
      <c r="F193" s="40">
        <v>3000</v>
      </c>
      <c r="H193" s="97" t="s">
        <v>172</v>
      </c>
    </row>
    <row r="194" spans="1:8">
      <c r="C194" s="1" t="s">
        <v>173</v>
      </c>
      <c r="D194" s="10" t="s">
        <v>165</v>
      </c>
      <c r="E194" s="40">
        <v>3001</v>
      </c>
      <c r="F194" s="40">
        <v>15000</v>
      </c>
      <c r="H194" s="113" t="s">
        <v>174</v>
      </c>
    </row>
    <row r="196" spans="1:8">
      <c r="C196" s="7" t="s">
        <v>18</v>
      </c>
      <c r="D196" s="7" t="s">
        <v>19</v>
      </c>
      <c r="E196" s="8" t="s">
        <v>86</v>
      </c>
      <c r="F196" s="8" t="s">
        <v>87</v>
      </c>
      <c r="H196" s="89" t="s">
        <v>162</v>
      </c>
    </row>
    <row r="197" spans="1:8">
      <c r="B197" s="35" t="s">
        <v>175</v>
      </c>
      <c r="D197" s="10"/>
    </row>
    <row r="198" spans="1:8">
      <c r="C198" s="1" t="s">
        <v>176</v>
      </c>
      <c r="D198" s="10" t="s">
        <v>177</v>
      </c>
      <c r="E198" s="40">
        <v>1</v>
      </c>
      <c r="F198" s="40">
        <v>2500</v>
      </c>
      <c r="H198" s="97" t="s">
        <v>178</v>
      </c>
    </row>
    <row r="199" spans="1:8">
      <c r="C199" s="1" t="s">
        <v>179</v>
      </c>
      <c r="D199" s="10" t="s">
        <v>177</v>
      </c>
      <c r="E199" s="40">
        <v>2501</v>
      </c>
      <c r="F199" s="40">
        <v>5000</v>
      </c>
      <c r="H199" s="97" t="s">
        <v>180</v>
      </c>
    </row>
    <row r="202" spans="1:8">
      <c r="A202" s="2" t="s">
        <v>181</v>
      </c>
      <c r="B202" s="3" t="s">
        <v>182</v>
      </c>
      <c r="C202" s="4"/>
      <c r="D202" s="4"/>
      <c r="E202" s="4"/>
      <c r="F202" s="4"/>
    </row>
    <row r="203" spans="1:8">
      <c r="B203" s="153" t="s">
        <v>183</v>
      </c>
    </row>
    <row r="205" spans="1:8">
      <c r="C205" s="7" t="s">
        <v>18</v>
      </c>
      <c r="D205" s="7" t="s">
        <v>19</v>
      </c>
      <c r="E205" s="8" t="s">
        <v>86</v>
      </c>
      <c r="F205" s="8" t="s">
        <v>87</v>
      </c>
      <c r="H205" s="89" t="s">
        <v>184</v>
      </c>
    </row>
    <row r="206" spans="1:8">
      <c r="B206" s="35" t="s">
        <v>185</v>
      </c>
      <c r="D206" s="10"/>
    </row>
    <row r="207" spans="1:8">
      <c r="B207" s="35"/>
      <c r="C207" s="1" t="s">
        <v>186</v>
      </c>
      <c r="D207" s="10" t="s">
        <v>187</v>
      </c>
      <c r="E207" s="44">
        <v>0</v>
      </c>
      <c r="F207" s="44">
        <v>3.5</v>
      </c>
      <c r="H207" s="97" t="s">
        <v>188</v>
      </c>
    </row>
    <row r="208" spans="1:8">
      <c r="C208" s="1" t="s">
        <v>189</v>
      </c>
      <c r="D208" s="10" t="s">
        <v>187</v>
      </c>
      <c r="E208" s="44">
        <v>3.6</v>
      </c>
      <c r="F208" s="44">
        <v>8</v>
      </c>
      <c r="H208" s="97" t="s">
        <v>190</v>
      </c>
    </row>
    <row r="209" spans="2:9">
      <c r="C209" s="1" t="s">
        <v>191</v>
      </c>
      <c r="D209" s="10" t="s">
        <v>187</v>
      </c>
      <c r="E209" s="44">
        <v>8.1</v>
      </c>
      <c r="F209" s="44">
        <v>12</v>
      </c>
      <c r="H209" s="97" t="s">
        <v>192</v>
      </c>
    </row>
    <row r="210" spans="2:9">
      <c r="C210" s="1" t="s">
        <v>193</v>
      </c>
      <c r="D210" s="10" t="s">
        <v>187</v>
      </c>
      <c r="E210" s="44">
        <v>12.1</v>
      </c>
      <c r="F210" s="44">
        <v>120</v>
      </c>
      <c r="H210" s="97" t="s">
        <v>194</v>
      </c>
    </row>
    <row r="211" spans="2:9">
      <c r="C211" s="1"/>
      <c r="D211" s="10"/>
      <c r="E211" s="40"/>
      <c r="F211" s="40"/>
    </row>
    <row r="212" spans="2:9">
      <c r="C212" s="7" t="s">
        <v>18</v>
      </c>
      <c r="D212" s="7" t="s">
        <v>19</v>
      </c>
      <c r="E212" s="8" t="s">
        <v>86</v>
      </c>
      <c r="F212" s="8" t="s">
        <v>87</v>
      </c>
      <c r="H212" s="89" t="s">
        <v>195</v>
      </c>
    </row>
    <row r="213" spans="2:9">
      <c r="B213" s="35" t="s">
        <v>196</v>
      </c>
      <c r="D213" s="10"/>
      <c r="I213" s="110"/>
    </row>
    <row r="214" spans="2:9">
      <c r="B214" s="35"/>
      <c r="C214" s="1" t="s">
        <v>197</v>
      </c>
      <c r="D214" s="10" t="s">
        <v>187</v>
      </c>
      <c r="E214" s="44">
        <v>0</v>
      </c>
      <c r="F214" s="44">
        <v>2</v>
      </c>
      <c r="H214" s="117" t="s">
        <v>198</v>
      </c>
    </row>
    <row r="215" spans="2:9">
      <c r="B215" s="35"/>
      <c r="C215" s="1" t="s">
        <v>199</v>
      </c>
      <c r="D215" s="10" t="s">
        <v>187</v>
      </c>
      <c r="E215" s="44">
        <v>0</v>
      </c>
      <c r="F215" s="44">
        <v>2.25</v>
      </c>
      <c r="H215" s="117" t="s">
        <v>200</v>
      </c>
    </row>
    <row r="216" spans="2:9">
      <c r="C216" s="1" t="s">
        <v>201</v>
      </c>
      <c r="D216" s="10" t="s">
        <v>187</v>
      </c>
      <c r="E216" s="44">
        <v>0</v>
      </c>
      <c r="F216" s="44">
        <v>3.5</v>
      </c>
      <c r="H216" s="117" t="s">
        <v>202</v>
      </c>
    </row>
    <row r="217" spans="2:9">
      <c r="C217" s="1" t="s">
        <v>203</v>
      </c>
      <c r="D217" s="10" t="s">
        <v>187</v>
      </c>
      <c r="E217" s="44">
        <v>3.6</v>
      </c>
      <c r="F217" s="44">
        <v>10</v>
      </c>
      <c r="H217" s="117" t="s">
        <v>204</v>
      </c>
    </row>
    <row r="218" spans="2:9">
      <c r="C218" s="1"/>
      <c r="D218" s="10"/>
      <c r="E218" s="40"/>
      <c r="F218" s="40"/>
    </row>
    <row r="219" spans="2:9">
      <c r="C219" s="7" t="s">
        <v>18</v>
      </c>
      <c r="D219" s="7" t="s">
        <v>19</v>
      </c>
      <c r="E219" s="8" t="s">
        <v>86</v>
      </c>
      <c r="F219" s="8" t="s">
        <v>87</v>
      </c>
      <c r="H219" s="89" t="s">
        <v>205</v>
      </c>
      <c r="I219" s="110"/>
    </row>
    <row r="220" spans="2:9">
      <c r="B220" s="35" t="s">
        <v>206</v>
      </c>
      <c r="C220" s="1"/>
      <c r="D220" s="10"/>
      <c r="E220" s="40"/>
      <c r="F220" s="40"/>
    </row>
    <row r="221" spans="2:9">
      <c r="C221" s="1" t="s">
        <v>207</v>
      </c>
      <c r="D221" s="10" t="s">
        <v>208</v>
      </c>
      <c r="E221" s="44">
        <v>0</v>
      </c>
      <c r="F221" s="44">
        <v>7.5</v>
      </c>
      <c r="H221" s="5" t="s">
        <v>209</v>
      </c>
    </row>
    <row r="222" spans="2:9">
      <c r="C222" s="1" t="s">
        <v>210</v>
      </c>
      <c r="D222" s="10" t="s">
        <v>208</v>
      </c>
      <c r="E222" s="44">
        <v>0</v>
      </c>
      <c r="F222" s="44">
        <v>12</v>
      </c>
      <c r="H222" s="5" t="s">
        <v>211</v>
      </c>
    </row>
    <row r="223" spans="2:9">
      <c r="C223" s="1" t="s">
        <v>212</v>
      </c>
      <c r="D223" s="10" t="s">
        <v>208</v>
      </c>
      <c r="E223" s="44">
        <v>0</v>
      </c>
      <c r="F223" s="44">
        <v>15</v>
      </c>
      <c r="H223" s="5" t="s">
        <v>213</v>
      </c>
    </row>
    <row r="224" spans="2:9">
      <c r="C224" s="1" t="s">
        <v>214</v>
      </c>
      <c r="D224" s="10" t="s">
        <v>208</v>
      </c>
      <c r="E224" s="44">
        <v>0</v>
      </c>
      <c r="F224" s="44">
        <v>19</v>
      </c>
      <c r="H224" s="5" t="s">
        <v>215</v>
      </c>
    </row>
    <row r="225" spans="2:8">
      <c r="C225" s="1" t="s">
        <v>216</v>
      </c>
      <c r="D225" s="10" t="s">
        <v>208</v>
      </c>
      <c r="E225" s="44">
        <v>0</v>
      </c>
      <c r="F225" s="44">
        <v>26</v>
      </c>
      <c r="H225" s="5" t="s">
        <v>217</v>
      </c>
    </row>
    <row r="226" spans="2:8">
      <c r="C226" s="1" t="s">
        <v>218</v>
      </c>
      <c r="D226" s="10" t="s">
        <v>208</v>
      </c>
      <c r="E226" s="44">
        <v>0</v>
      </c>
      <c r="F226" s="44">
        <v>31</v>
      </c>
      <c r="H226" s="5" t="s">
        <v>219</v>
      </c>
    </row>
    <row r="227" spans="2:8">
      <c r="C227" s="1" t="s">
        <v>220</v>
      </c>
      <c r="E227" s="44">
        <v>31.1</v>
      </c>
      <c r="F227" s="44">
        <v>120</v>
      </c>
      <c r="H227" s="117" t="s">
        <v>204</v>
      </c>
    </row>
    <row r="228" spans="2:8">
      <c r="C228" s="1"/>
      <c r="E228" s="44"/>
      <c r="F228" s="44"/>
    </row>
    <row r="229" spans="2:8">
      <c r="C229" s="7" t="s">
        <v>18</v>
      </c>
      <c r="D229" s="7" t="s">
        <v>19</v>
      </c>
      <c r="E229" s="8" t="s">
        <v>86</v>
      </c>
      <c r="F229" s="8" t="s">
        <v>87</v>
      </c>
      <c r="H229" s="89" t="s">
        <v>221</v>
      </c>
    </row>
    <row r="230" spans="2:8">
      <c r="B230" s="35" t="s">
        <v>222</v>
      </c>
    </row>
    <row r="231" spans="2:8">
      <c r="C231" s="1" t="s">
        <v>223</v>
      </c>
      <c r="D231" s="10" t="s">
        <v>208</v>
      </c>
      <c r="E231" s="44">
        <v>0</v>
      </c>
      <c r="F231" s="45">
        <v>0.5</v>
      </c>
      <c r="H231" s="5" t="s">
        <v>224</v>
      </c>
    </row>
    <row r="232" spans="2:8">
      <c r="C232" s="1" t="s">
        <v>225</v>
      </c>
      <c r="D232" s="10" t="s">
        <v>208</v>
      </c>
      <c r="E232" s="44">
        <v>0</v>
      </c>
      <c r="F232" s="45">
        <v>0.6</v>
      </c>
      <c r="H232" s="5" t="s">
        <v>198</v>
      </c>
    </row>
    <row r="233" spans="2:8">
      <c r="C233" s="1" t="s">
        <v>226</v>
      </c>
      <c r="D233" s="10" t="s">
        <v>208</v>
      </c>
      <c r="E233" s="44">
        <v>0</v>
      </c>
      <c r="F233" s="45">
        <v>0.8</v>
      </c>
      <c r="H233" s="5" t="s">
        <v>227</v>
      </c>
    </row>
    <row r="234" spans="2:8">
      <c r="C234" s="1" t="s">
        <v>228</v>
      </c>
      <c r="D234" s="10" t="s">
        <v>208</v>
      </c>
      <c r="E234" s="44">
        <v>0</v>
      </c>
      <c r="F234" s="45">
        <v>0.95</v>
      </c>
      <c r="H234" s="5" t="s">
        <v>219</v>
      </c>
    </row>
    <row r="235" spans="2:8">
      <c r="C235" s="1" t="s">
        <v>229</v>
      </c>
      <c r="D235" s="10" t="s">
        <v>208</v>
      </c>
      <c r="E235" s="44">
        <v>0</v>
      </c>
      <c r="F235" s="45">
        <v>1.54</v>
      </c>
      <c r="H235" s="5" t="s">
        <v>202</v>
      </c>
    </row>
    <row r="236" spans="2:8">
      <c r="C236" s="1" t="s">
        <v>230</v>
      </c>
      <c r="D236" s="10" t="s">
        <v>208</v>
      </c>
      <c r="E236" s="45">
        <v>1.55</v>
      </c>
      <c r="F236" s="45">
        <v>10</v>
      </c>
      <c r="H236" s="117" t="s">
        <v>204</v>
      </c>
    </row>
  </sheetData>
  <pageMargins left="0.7" right="0.7" top="0.75" bottom="0.75" header="0.3" footer="0.3"/>
  <ignoredErrors>
    <ignoredError sqref="E15 E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G208"/>
  <sheetViews>
    <sheetView showGridLines="0" zoomScale="55" zoomScaleNormal="55" workbookViewId="0">
      <selection activeCell="G115" sqref="G115"/>
    </sheetView>
  </sheetViews>
  <sheetFormatPr defaultRowHeight="15"/>
  <cols>
    <col min="1" max="1" width="7.42578125" customWidth="1"/>
    <col min="2" max="2" width="41.28515625" customWidth="1"/>
    <col min="3" max="3" width="22.42578125" customWidth="1"/>
    <col min="4" max="4" width="2" customWidth="1"/>
    <col min="5" max="5" width="36.42578125" customWidth="1"/>
    <col min="6" max="6" width="2.140625" customWidth="1"/>
    <col min="7" max="7" width="37.42578125" customWidth="1"/>
    <col min="8" max="8" width="1.85546875" customWidth="1"/>
    <col min="9" max="9" width="21.5703125" style="61" customWidth="1"/>
    <col min="10" max="10" width="1.85546875" customWidth="1"/>
    <col min="11" max="11" width="22.42578125" customWidth="1"/>
    <col min="12" max="12" width="1.5703125" customWidth="1"/>
    <col min="13" max="13" width="2.85546875" customWidth="1"/>
    <col min="14" max="14" width="5.85546875" style="33" customWidth="1"/>
    <col min="15" max="15" width="19.140625" customWidth="1"/>
    <col min="16" max="16" width="21.85546875" customWidth="1"/>
    <col min="17" max="17" width="4.42578125" customWidth="1"/>
    <col min="18" max="18" width="3.85546875" customWidth="1"/>
    <col min="19" max="19" width="27.5703125" customWidth="1"/>
    <col min="20" max="20" width="45.42578125" customWidth="1"/>
    <col min="21" max="21" width="14.140625" customWidth="1"/>
    <col min="22" max="22" width="17.28515625" customWidth="1"/>
    <col min="23" max="28" width="16" customWidth="1"/>
    <col min="29" max="29" width="13" hidden="1" customWidth="1"/>
    <col min="30" max="30" width="62.42578125" hidden="1" customWidth="1"/>
    <col min="31" max="31" width="18.7109375" hidden="1" customWidth="1"/>
  </cols>
  <sheetData>
    <row r="1" spans="1:28" ht="17.45" customHeight="1">
      <c r="A1" s="133" t="s">
        <v>231</v>
      </c>
      <c r="B1" s="75"/>
      <c r="C1" s="75"/>
      <c r="D1" s="75"/>
      <c r="E1" s="75"/>
      <c r="F1" s="75"/>
      <c r="G1" s="75"/>
      <c r="H1" s="75"/>
      <c r="I1" s="93"/>
      <c r="J1" s="75"/>
      <c r="K1" s="75"/>
      <c r="L1" s="75"/>
      <c r="M1" s="132"/>
    </row>
    <row r="2" spans="1:28" s="33" customFormat="1" ht="17.45" customHeight="1">
      <c r="A2" s="128"/>
      <c r="I2" s="64"/>
      <c r="M2" s="132"/>
    </row>
    <row r="3" spans="1:28" s="33" customFormat="1" ht="17.45" customHeight="1">
      <c r="A3"/>
      <c r="B3" s="90" t="s">
        <v>70</v>
      </c>
      <c r="C3"/>
      <c r="D3"/>
      <c r="E3"/>
      <c r="F3"/>
      <c r="G3"/>
      <c r="I3" s="64"/>
      <c r="M3" s="132"/>
      <c r="O3" s="90" t="s">
        <v>232</v>
      </c>
      <c r="P3" s="66"/>
      <c r="S3" s="119" t="s">
        <v>233</v>
      </c>
      <c r="T3" s="120"/>
      <c r="U3" s="120"/>
      <c r="V3" s="120"/>
    </row>
    <row r="4" spans="1:28" s="33" customFormat="1" ht="17.45" customHeight="1">
      <c r="A4"/>
      <c r="B4"/>
      <c r="C4" s="77" t="str">
        <f>Assumptions!B116</f>
        <v>Credit Rating</v>
      </c>
      <c r="D4"/>
      <c r="E4" s="56" t="str">
        <f>Assumptions!B121</f>
        <v>Availability of Project Funding</v>
      </c>
      <c r="F4"/>
      <c r="G4" s="56" t="str">
        <f>Assumptions!B128</f>
        <v>Affordability of Gas (Wholesale Prices)</v>
      </c>
      <c r="I4" s="64"/>
      <c r="M4" s="132"/>
      <c r="S4" s="33" t="str">
        <f>Assumptions!$C$145</f>
        <v>Large (&gt; 2 )</v>
      </c>
      <c r="T4" s="106" t="str">
        <f>Assumptions!$C$161</f>
        <v>Stable demand required (uninterrupted/base load)</v>
      </c>
      <c r="U4" s="106" t="str">
        <f>Assumptions!$C$166</f>
        <v>Yes</v>
      </c>
      <c r="V4" s="107">
        <f>(INDEX(Assumptions!$H$145:$H$148,MATCH('Dashboard (INPUTS-OUTPUTS)'!$S4,Assumptions!$C$145:$C$148,0))+INDEX(Assumptions!$E$161:$E$162,MATCH('Dashboard (INPUTS-OUTPUTS)'!$T4,Assumptions!$C$161:$C$162,0))+INDEX(Assumptions!$E$166:$E$167,MATCH('Dashboard (INPUTS-OUTPUTS)'!$U4,Assumptions!$C$166:$C$167,0)))/3</f>
        <v>1</v>
      </c>
      <c r="W4" t="str">
        <f>IF($V4&gt;Assumptions!$E$139,Assumptions!$C$139,IF('Dashboard (INPUTS-OUTPUTS)'!$V4&lt;Assumptions!$E$141,Assumptions!$C$141,Assumptions!$C$140))</f>
        <v>Onshore</v>
      </c>
      <c r="X4"/>
      <c r="Y4"/>
      <c r="Z4"/>
      <c r="AA4"/>
      <c r="AB4"/>
    </row>
    <row r="5" spans="1:28" s="33" customFormat="1" ht="52.5" customHeight="1">
      <c r="A5"/>
      <c r="B5" s="135" t="s">
        <v>234</v>
      </c>
      <c r="C5" s="125" t="s">
        <v>235</v>
      </c>
      <c r="D5"/>
      <c r="E5" s="124" t="s">
        <v>91</v>
      </c>
      <c r="F5"/>
      <c r="G5" s="124" t="s">
        <v>98</v>
      </c>
      <c r="I5" s="64"/>
      <c r="M5" s="132"/>
      <c r="O5" s="66"/>
      <c r="P5" s="131" t="str">
        <f>Assumptions!B144</f>
        <v>Size of Demand Center</v>
      </c>
      <c r="S5" s="33" t="str">
        <f>Assumptions!$C$145</f>
        <v>Large (&gt; 2 )</v>
      </c>
      <c r="T5" s="33" t="str">
        <f>Assumptions!$C$162</f>
        <v>Irregular demand required (seasonal/irregular)</v>
      </c>
      <c r="U5" s="33" t="str">
        <f>Assumptions!$C$167</f>
        <v>No</v>
      </c>
      <c r="V5" s="55">
        <f>(INDEX(Assumptions!$H$145:$H$148,MATCH('Dashboard (INPUTS-OUTPUTS)'!$S5,Assumptions!$C$145:$C$148,0))+INDEX(Assumptions!$E$161:$E$162,MATCH('Dashboard (INPUTS-OUTPUTS)'!$T5,Assumptions!$C$161:$C$162,0))+INDEX(Assumptions!$E$166:$E$167,MATCH('Dashboard (INPUTS-OUTPUTS)'!$U5,Assumptions!$C$166:$C$167,0)))/3</f>
        <v>0.6333333333333333</v>
      </c>
      <c r="W5" t="str">
        <f>IF($V5&gt;Assumptions!$E$139,Assumptions!$C$139,IF('Dashboard (INPUTS-OUTPUTS)'!$V5&lt;Assumptions!$E$141,Assumptions!$C$141,Assumptions!$C$140))</f>
        <v>Floating</v>
      </c>
      <c r="X5"/>
      <c r="Y5"/>
      <c r="Z5"/>
      <c r="AA5"/>
      <c r="AB5"/>
    </row>
    <row r="6" spans="1:28" s="33" customFormat="1" ht="17.45" customHeight="1">
      <c r="A6"/>
      <c r="B6"/>
      <c r="C6"/>
      <c r="D6"/>
      <c r="E6"/>
      <c r="F6"/>
      <c r="G6"/>
      <c r="I6" s="64"/>
      <c r="M6" s="132"/>
      <c r="O6" s="66" t="str">
        <f>Assumptions!E143</f>
        <v>Lower Range</v>
      </c>
      <c r="P6" s="66">
        <f>IF(C20=Assumptions!C145,Assumptions!E145,IF(C20=Assumptions!C146,Assumptions!E146,IF('Dashboard (INPUTS-OUTPUTS)'!C20=Assumptions!C147,Assumptions!E147,IF('Dashboard (INPUTS-OUTPUTS)'!C20=Assumptions!C148,Assumptions!E148,0))))</f>
        <v>0.11</v>
      </c>
      <c r="S6" s="33" t="str">
        <f>Assumptions!$C$145</f>
        <v>Large (&gt; 2 )</v>
      </c>
      <c r="T6" s="33" t="str">
        <f>Assumptions!$C$161</f>
        <v>Stable demand required (uninterrupted/base load)</v>
      </c>
      <c r="U6" s="33" t="str">
        <f>Assumptions!$C$167</f>
        <v>No</v>
      </c>
      <c r="V6" s="55">
        <f>(INDEX(Assumptions!$H$145:$H$148,MATCH('Dashboard (INPUTS-OUTPUTS)'!$S6,Assumptions!$C$145:$C$148,0))+INDEX(Assumptions!$E$161:$E$162,MATCH('Dashboard (INPUTS-OUTPUTS)'!$T6,Assumptions!$C$161:$C$162,0))+INDEX(Assumptions!$E$166:$E$167,MATCH('Dashboard (INPUTS-OUTPUTS)'!$U6,Assumptions!$C$166:$C$167,0)))/3</f>
        <v>0.81666666666666676</v>
      </c>
      <c r="W6" t="str">
        <f>IF($V6&gt;Assumptions!$E$139,Assumptions!$C$139,IF('Dashboard (INPUTS-OUTPUTS)'!$V6&lt;Assumptions!$E$141,Assumptions!$C$141,Assumptions!$C$140))</f>
        <v xml:space="preserve">Both </v>
      </c>
      <c r="X6"/>
      <c r="Y6"/>
      <c r="Z6"/>
      <c r="AA6"/>
      <c r="AB6"/>
    </row>
    <row r="7" spans="1:28" s="33" customFormat="1" ht="30" customHeight="1">
      <c r="A7"/>
      <c r="B7" s="126" t="s">
        <v>236</v>
      </c>
      <c r="C7" s="147">
        <f>(INDEX(Assumptions!E117:E118,MATCH('Dashboard (INPUTS-OUTPUTS)'!C5,Assumptions!C117:C118,0))+INDEX(Assumptions!H122:H125,MATCH('Dashboard (INPUTS-OUTPUTS)'!E5,Assumptions!C122:C125,0))+INDEX(Assumptions!H129:H131,MATCH('Dashboard (INPUTS-OUTPUTS)'!G5,Assumptions!C129:C131,0)))/3</f>
        <v>0.91666666666666663</v>
      </c>
      <c r="D7"/>
      <c r="E7"/>
      <c r="F7"/>
      <c r="G7"/>
      <c r="I7" s="64"/>
      <c r="M7" s="132"/>
      <c r="O7" s="66" t="str">
        <f>Assumptions!F143</f>
        <v>Upper Range</v>
      </c>
      <c r="P7" s="91">
        <f>IF(C20=Assumptions!C145,Assumptions!F145,IF(C20=Assumptions!C146,Assumptions!F146,IF('Dashboard (INPUTS-OUTPUTS)'!C20=Assumptions!C147,Assumptions!F147,IF('Dashboard (INPUTS-OUTPUTS)'!C20=Assumptions!C148,Assumptions!F148,0))))</f>
        <v>1</v>
      </c>
      <c r="S7" s="33" t="str">
        <f>Assumptions!$C$145</f>
        <v>Large (&gt; 2 )</v>
      </c>
      <c r="T7" s="33" t="str">
        <f>Assumptions!$C$162</f>
        <v>Irregular demand required (seasonal/irregular)</v>
      </c>
      <c r="U7" s="33" t="str">
        <f>Assumptions!$C$166</f>
        <v>Yes</v>
      </c>
      <c r="V7" s="109">
        <f>(INDEX(Assumptions!$H$145:$H$148,MATCH('Dashboard (INPUTS-OUTPUTS)'!$S7,Assumptions!$C$145:$C$148,0))+INDEX(Assumptions!$E$161:$E$162,MATCH('Dashboard (INPUTS-OUTPUTS)'!$T7,Assumptions!$C$161:$C$162,0))+INDEX(Assumptions!$E$166:$E$167,MATCH('Dashboard (INPUTS-OUTPUTS)'!$U7,Assumptions!$C$166:$C$167,0)))/3</f>
        <v>0.81666666666666676</v>
      </c>
      <c r="W7" t="str">
        <f>IF($V7&gt;Assumptions!$E$139,Assumptions!$C$139,IF('Dashboard (INPUTS-OUTPUTS)'!$V7&lt;Assumptions!$E$141,Assumptions!$C$141,Assumptions!$C$140))</f>
        <v xml:space="preserve">Both </v>
      </c>
      <c r="X7"/>
      <c r="Y7"/>
      <c r="Z7"/>
      <c r="AA7"/>
      <c r="AB7"/>
    </row>
    <row r="8" spans="1:28" s="33" customFormat="1" ht="57.6" customHeight="1">
      <c r="A8" s="146"/>
      <c r="B8" s="122" t="s">
        <v>237</v>
      </c>
      <c r="C8" s="137" t="str">
        <f>IF(C7&gt;Assumptions!E111,"ONSHORE",IF('Dashboard (INPUTS-OUTPUTS)'!C7&lt;Assumptions!E113,"FLOATING","BOTH"))</f>
        <v>ONSHORE</v>
      </c>
      <c r="D8"/>
      <c r="E8"/>
      <c r="F8"/>
      <c r="G8"/>
      <c r="I8" s="64"/>
      <c r="M8" s="132"/>
      <c r="O8" s="129" t="str">
        <f>Assumptions!B151</f>
        <v>Typology of end user</v>
      </c>
      <c r="P8" s="130" t="str">
        <f>E20</f>
        <v xml:space="preserve">Industries </v>
      </c>
      <c r="S8" s="106" t="str">
        <f>Assumptions!$C$146</f>
        <v>Medium (&gt; 1 ≤ 2)</v>
      </c>
      <c r="T8" s="106" t="str">
        <f>Assumptions!$C$161</f>
        <v>Stable demand required (uninterrupted/base load)</v>
      </c>
      <c r="U8" s="106" t="str">
        <f>Assumptions!$C$166</f>
        <v>Yes</v>
      </c>
      <c r="V8" s="107">
        <f>(INDEX(Assumptions!$H$145:$H$148,MATCH('Dashboard (INPUTS-OUTPUTS)'!$S8,Assumptions!$C$145:$C$148,0))+INDEX(Assumptions!$E$161:$E$162,MATCH('Dashboard (INPUTS-OUTPUTS)'!$T8,Assumptions!$C$161:$C$162,0))+INDEX(Assumptions!$E$166:$E$167,MATCH('Dashboard (INPUTS-OUTPUTS)'!$U8,Assumptions!$C$166:$C$167,0)))/3</f>
        <v>0.91666666666666663</v>
      </c>
      <c r="W8" t="str">
        <f>IF($V8&gt;Assumptions!$E$139,Assumptions!$C$139,IF('Dashboard (INPUTS-OUTPUTS)'!$V8&lt;Assumptions!$E$141,Assumptions!$C$141,Assumptions!$C$140))</f>
        <v>Onshore</v>
      </c>
      <c r="X8"/>
      <c r="Y8"/>
      <c r="Z8"/>
      <c r="AA8"/>
      <c r="AB8"/>
    </row>
    <row r="9" spans="1:28" s="33" customFormat="1" ht="17.45" customHeight="1">
      <c r="A9" s="128"/>
      <c r="I9" s="64"/>
      <c r="M9" s="132"/>
      <c r="S9" s="74" t="str">
        <f>Assumptions!$C$146</f>
        <v>Medium (&gt; 1 ≤ 2)</v>
      </c>
      <c r="T9" s="33" t="str">
        <f>Assumptions!$C$162</f>
        <v>Irregular demand required (seasonal/irregular)</v>
      </c>
      <c r="U9" s="33" t="str">
        <f>Assumptions!$C$167</f>
        <v>No</v>
      </c>
      <c r="V9" s="108">
        <f>(INDEX(Assumptions!$H$145:$H$148,MATCH('Dashboard (INPUTS-OUTPUTS)'!$S9,Assumptions!$C$145:$C$148,0))+INDEX(Assumptions!$E$161:$E$162,MATCH('Dashboard (INPUTS-OUTPUTS)'!$T9,Assumptions!$C$161:$C$162,0))+INDEX(Assumptions!$E$166:$E$167,MATCH('Dashboard (INPUTS-OUTPUTS)'!$U9,Assumptions!$C$166:$C$167,0)))/3</f>
        <v>0.54999999999999993</v>
      </c>
      <c r="W9" t="str">
        <f>IF($V9&gt;Assumptions!$E$139,Assumptions!$C$139,IF('Dashboard (INPUTS-OUTPUTS)'!$V9&lt;Assumptions!$E$141,Assumptions!$C$141,Assumptions!$C$140))</f>
        <v>Floating</v>
      </c>
      <c r="X9"/>
      <c r="Y9"/>
      <c r="Z9"/>
      <c r="AA9"/>
      <c r="AB9"/>
    </row>
    <row r="10" spans="1:28" s="33" customFormat="1" ht="17.45" customHeight="1">
      <c r="A10" s="128"/>
      <c r="I10" s="64"/>
      <c r="M10" s="132"/>
      <c r="S10" s="74" t="str">
        <f>Assumptions!$C$146</f>
        <v>Medium (&gt; 1 ≤ 2)</v>
      </c>
      <c r="T10" s="33" t="str">
        <f>Assumptions!$C$161</f>
        <v>Stable demand required (uninterrupted/base load)</v>
      </c>
      <c r="U10" s="33" t="str">
        <f>Assumptions!$C$167</f>
        <v>No</v>
      </c>
      <c r="V10" s="108">
        <f>(INDEX(Assumptions!$H$145:$H$148,MATCH('Dashboard (INPUTS-OUTPUTS)'!$S10,Assumptions!$C$145:$C$148,0))+INDEX(Assumptions!$E$161:$E$162,MATCH('Dashboard (INPUTS-OUTPUTS)'!$T10,Assumptions!$C$161:$C$162,0))+INDEX(Assumptions!$E$166:$E$167,MATCH('Dashboard (INPUTS-OUTPUTS)'!$U10,Assumptions!$C$166:$C$167,0)))/3</f>
        <v>0.73333333333333339</v>
      </c>
      <c r="W10" t="str">
        <f>IF($V10&gt;Assumptions!$E$139,Assumptions!$C$139,IF('Dashboard (INPUTS-OUTPUTS)'!$V10&lt;Assumptions!$E$141,Assumptions!$C$141,Assumptions!$C$140))</f>
        <v xml:space="preserve">Both </v>
      </c>
      <c r="X10"/>
      <c r="Y10"/>
      <c r="Z10"/>
      <c r="AA10"/>
      <c r="AB10"/>
    </row>
    <row r="11" spans="1:28" s="33" customFormat="1" ht="17.45" customHeight="1">
      <c r="A11" s="128"/>
      <c r="I11" s="64"/>
      <c r="M11" s="132"/>
      <c r="S11" s="74" t="str">
        <f>Assumptions!$C$146</f>
        <v>Medium (&gt; 1 ≤ 2)</v>
      </c>
      <c r="T11" s="33" t="str">
        <f>Assumptions!$C$162</f>
        <v>Irregular demand required (seasonal/irregular)</v>
      </c>
      <c r="U11" s="33" t="str">
        <f>Assumptions!$C$166</f>
        <v>Yes</v>
      </c>
      <c r="V11" s="109">
        <f>(INDEX(Assumptions!$H$145:$H$148,MATCH('Dashboard (INPUTS-OUTPUTS)'!$S11,Assumptions!$C$145:$C$148,0))+INDEX(Assumptions!$E$161:$E$162,MATCH('Dashboard (INPUTS-OUTPUTS)'!$T11,Assumptions!$C$161:$C$162,0))+INDEX(Assumptions!$E$166:$E$167,MATCH('Dashboard (INPUTS-OUTPUTS)'!$U11,Assumptions!$C$166:$C$167,0)))/3</f>
        <v>0.73333333333333339</v>
      </c>
      <c r="W11" t="str">
        <f>IF($V11&gt;Assumptions!$E$139,Assumptions!$C$139,IF('Dashboard (INPUTS-OUTPUTS)'!$V11&lt;Assumptions!$E$141,Assumptions!$C$141,Assumptions!$C$140))</f>
        <v xml:space="preserve">Both </v>
      </c>
      <c r="X11"/>
      <c r="Y11"/>
      <c r="Z11"/>
      <c r="AA11"/>
      <c r="AB11"/>
    </row>
    <row r="12" spans="1:28" s="33" customFormat="1" ht="17.45" customHeight="1">
      <c r="A12" s="128"/>
      <c r="I12" s="64"/>
      <c r="M12" s="132"/>
      <c r="S12" s="106" t="str">
        <f>Assumptions!$C$147</f>
        <v>Small (&gt;0.1 ≤ 1)</v>
      </c>
      <c r="T12" s="106" t="str">
        <f>Assumptions!$C$161</f>
        <v>Stable demand required (uninterrupted/base load)</v>
      </c>
      <c r="U12" s="106" t="str">
        <f>Assumptions!$C$166</f>
        <v>Yes</v>
      </c>
      <c r="V12" s="107">
        <f>(INDEX(Assumptions!$H$145:$H$148,MATCH('Dashboard (INPUTS-OUTPUTS)'!$S12,Assumptions!$C$145:$C$148,0))+INDEX(Assumptions!$E$161:$E$162,MATCH('Dashboard (INPUTS-OUTPUTS)'!$T12,Assumptions!$C$161:$C$162,0))+INDEX(Assumptions!$E$166:$E$167,MATCH('Dashboard (INPUTS-OUTPUTS)'!$U12,Assumptions!$C$166:$C$167,0)))/3</f>
        <v>0.83333333333333337</v>
      </c>
      <c r="W12" t="str">
        <f>IF($V12&gt;Assumptions!$E$139,Assumptions!$C$139,IF('Dashboard (INPUTS-OUTPUTS)'!$V12&lt;Assumptions!$E$141,Assumptions!$C$141,Assumptions!$C$140))</f>
        <v xml:space="preserve">Both </v>
      </c>
      <c r="X12"/>
      <c r="Y12"/>
      <c r="Z12"/>
      <c r="AA12"/>
      <c r="AB12"/>
    </row>
    <row r="13" spans="1:28" s="33" customFormat="1" ht="17.45" customHeight="1">
      <c r="A13" s="128"/>
      <c r="I13" s="64"/>
      <c r="M13" s="132"/>
      <c r="S13" s="74" t="str">
        <f>Assumptions!$C$147</f>
        <v>Small (&gt;0.1 ≤ 1)</v>
      </c>
      <c r="T13" s="33" t="str">
        <f>Assumptions!$C$162</f>
        <v>Irregular demand required (seasonal/irregular)</v>
      </c>
      <c r="U13" s="33" t="str">
        <f>Assumptions!$C$167</f>
        <v>No</v>
      </c>
      <c r="V13" s="108">
        <f>(INDEX(Assumptions!$H$145:$H$148,MATCH('Dashboard (INPUTS-OUTPUTS)'!$S13,Assumptions!$C$145:$C$148,0))+INDEX(Assumptions!$E$161:$E$162,MATCH('Dashboard (INPUTS-OUTPUTS)'!$T13,Assumptions!$C$161:$C$162,0))+INDEX(Assumptions!$E$166:$E$167,MATCH('Dashboard (INPUTS-OUTPUTS)'!$U13,Assumptions!$C$166:$C$167,0)))/3</f>
        <v>0.46666666666666662</v>
      </c>
      <c r="W13" t="str">
        <f>IF($V13&gt;Assumptions!$E$139,Assumptions!$C$139,IF('Dashboard (INPUTS-OUTPUTS)'!$V13&lt;Assumptions!$E$141,Assumptions!$C$141,Assumptions!$C$140))</f>
        <v>Floating</v>
      </c>
      <c r="X13"/>
      <c r="Y13"/>
      <c r="Z13"/>
      <c r="AA13"/>
      <c r="AB13"/>
    </row>
    <row r="14" spans="1:28" s="33" customFormat="1" ht="17.45" customHeight="1">
      <c r="A14" s="128"/>
      <c r="I14" s="64"/>
      <c r="J14" s="33" t="s">
        <v>238</v>
      </c>
      <c r="M14" s="132"/>
      <c r="S14" s="74" t="str">
        <f>Assumptions!$C$147</f>
        <v>Small (&gt;0.1 ≤ 1)</v>
      </c>
      <c r="T14" s="33" t="str">
        <f>Assumptions!$C$161</f>
        <v>Stable demand required (uninterrupted/base load)</v>
      </c>
      <c r="U14" s="33" t="str">
        <f>Assumptions!$C$167</f>
        <v>No</v>
      </c>
      <c r="V14" s="108">
        <f>(INDEX(Assumptions!$H$145:$H$148,MATCH('Dashboard (INPUTS-OUTPUTS)'!$S14,Assumptions!$C$145:$C$148,0))+INDEX(Assumptions!$E$161:$E$162,MATCH('Dashboard (INPUTS-OUTPUTS)'!$T14,Assumptions!$C$161:$C$162,0))+INDEX(Assumptions!$E$166:$E$167,MATCH('Dashboard (INPUTS-OUTPUTS)'!$U14,Assumptions!$C$166:$C$167,0)))/3</f>
        <v>0.65</v>
      </c>
      <c r="W14" t="str">
        <f>IF($V14&gt;Assumptions!$E$139,Assumptions!$C$139,IF('Dashboard (INPUTS-OUTPUTS)'!$V14&lt;Assumptions!$E$141,Assumptions!$C$141,Assumptions!$C$140))</f>
        <v>Floating</v>
      </c>
      <c r="X14"/>
      <c r="Y14"/>
      <c r="Z14"/>
      <c r="AA14"/>
      <c r="AB14"/>
    </row>
    <row r="15" spans="1:28" s="33" customFormat="1" ht="17.45" customHeight="1">
      <c r="A15" s="128"/>
      <c r="I15" s="64"/>
      <c r="M15" s="132"/>
      <c r="S15" s="74" t="str">
        <f>Assumptions!$C$147</f>
        <v>Small (&gt;0.1 ≤ 1)</v>
      </c>
      <c r="T15" s="33" t="str">
        <f>Assumptions!$C$162</f>
        <v>Irregular demand required (seasonal/irregular)</v>
      </c>
      <c r="U15" s="33" t="str">
        <f>Assumptions!$C$166</f>
        <v>Yes</v>
      </c>
      <c r="V15" s="109">
        <f>(INDEX(Assumptions!$H$145:$H$148,MATCH('Dashboard (INPUTS-OUTPUTS)'!$S15,Assumptions!$C$145:$C$148,0))+INDEX(Assumptions!$E$161:$E$162,MATCH('Dashboard (INPUTS-OUTPUTS)'!$T15,Assumptions!$C$161:$C$162,0))+INDEX(Assumptions!$E$166:$E$167,MATCH('Dashboard (INPUTS-OUTPUTS)'!$U15,Assumptions!$C$166:$C$167,0)))/3</f>
        <v>0.65</v>
      </c>
      <c r="W15" t="str">
        <f>IF($V15&gt;Assumptions!$E$139,Assumptions!$C$139,IF('Dashboard (INPUTS-OUTPUTS)'!$V15&lt;Assumptions!$E$141,Assumptions!$C$141,Assumptions!$C$140))</f>
        <v>Floating</v>
      </c>
      <c r="X15"/>
      <c r="Y15"/>
      <c r="Z15"/>
      <c r="AA15"/>
      <c r="AB15"/>
    </row>
    <row r="16" spans="1:28" s="33" customFormat="1" ht="17.45" customHeight="1">
      <c r="A16" s="128"/>
      <c r="I16" s="64"/>
      <c r="M16" s="132"/>
      <c r="S16" s="106" t="str">
        <f>Assumptions!$C$148</f>
        <v>Mini (&gt; 0.05 ≤ 0.1)</v>
      </c>
      <c r="T16" s="106" t="str">
        <f>Assumptions!$C$161</f>
        <v>Stable demand required (uninterrupted/base load)</v>
      </c>
      <c r="U16" s="106" t="str">
        <f>Assumptions!$C$166</f>
        <v>Yes</v>
      </c>
      <c r="V16" s="107">
        <f>(INDEX(Assumptions!$H$145:$H$148,MATCH('Dashboard (INPUTS-OUTPUTS)'!$S16,Assumptions!$C$145:$C$148,0))+INDEX(Assumptions!$E$161:$E$162,MATCH('Dashboard (INPUTS-OUTPUTS)'!$T16,Assumptions!$C$161:$C$162,0))+INDEX(Assumptions!$E$166:$E$167,MATCH('Dashboard (INPUTS-OUTPUTS)'!$U16,Assumptions!$C$166:$C$167,0)))/3</f>
        <v>0.75</v>
      </c>
      <c r="W16" t="str">
        <f>IF($V16&gt;Assumptions!$E$139,Assumptions!$C$139,IF('Dashboard (INPUTS-OUTPUTS)'!$V16&lt;Assumptions!$E$141,Assumptions!$C$141,Assumptions!$C$140))</f>
        <v xml:space="preserve">Both </v>
      </c>
      <c r="X16"/>
      <c r="Y16"/>
      <c r="Z16"/>
      <c r="AA16"/>
      <c r="AB16"/>
    </row>
    <row r="17" spans="1:33" s="33" customFormat="1" ht="17.45" customHeight="1">
      <c r="A17" s="128"/>
      <c r="I17" s="64"/>
      <c r="M17" s="132"/>
      <c r="S17" s="74" t="str">
        <f>Assumptions!$C$148</f>
        <v>Mini (&gt; 0.05 ≤ 0.1)</v>
      </c>
      <c r="T17" s="74" t="str">
        <f>Assumptions!$C$162</f>
        <v>Irregular demand required (seasonal/irregular)</v>
      </c>
      <c r="U17" s="74" t="str">
        <f>Assumptions!$C$167</f>
        <v>No</v>
      </c>
      <c r="V17" s="108">
        <f>(INDEX(Assumptions!$H$145:$H$148,MATCH('Dashboard (INPUTS-OUTPUTS)'!$S17,Assumptions!$C$145:$C$148,0))+INDEX(Assumptions!$E$161:$E$162,MATCH('Dashboard (INPUTS-OUTPUTS)'!$T17,Assumptions!$C$161:$C$162,0))+INDEX(Assumptions!$E$166:$E$167,MATCH('Dashboard (INPUTS-OUTPUTS)'!$U17,Assumptions!$C$166:$C$167,0)))/3</f>
        <v>0.3833333333333333</v>
      </c>
      <c r="W17" t="str">
        <f>IF($V17&gt;Assumptions!$E$139,Assumptions!$C$139,IF('Dashboard (INPUTS-OUTPUTS)'!$V17&lt;Assumptions!$E$141,Assumptions!$C$141,Assumptions!$C$140))</f>
        <v>Floating</v>
      </c>
      <c r="X17"/>
      <c r="Y17"/>
      <c r="Z17"/>
      <c r="AA17"/>
      <c r="AB17"/>
    </row>
    <row r="18" spans="1:33" s="33" customFormat="1" ht="17.45" customHeight="1">
      <c r="A18" s="128"/>
      <c r="B18" s="90" t="s">
        <v>106</v>
      </c>
      <c r="C18" s="43"/>
      <c r="D18" s="43"/>
      <c r="E18"/>
      <c r="F18"/>
      <c r="G18"/>
      <c r="H18"/>
      <c r="I18" s="61"/>
      <c r="M18" s="132"/>
      <c r="S18" s="74" t="str">
        <f>Assumptions!$C$148</f>
        <v>Mini (&gt; 0.05 ≤ 0.1)</v>
      </c>
      <c r="T18" s="74" t="str">
        <f>Assumptions!$C$161</f>
        <v>Stable demand required (uninterrupted/base load)</v>
      </c>
      <c r="U18" s="74" t="str">
        <f>Assumptions!$C$167</f>
        <v>No</v>
      </c>
      <c r="V18" s="108">
        <f>(INDEX(Assumptions!$H$145:$H$148,MATCH('Dashboard (INPUTS-OUTPUTS)'!$S18,Assumptions!$C$145:$C$148,0))+INDEX(Assumptions!$E$161:$E$162,MATCH('Dashboard (INPUTS-OUTPUTS)'!$T18,Assumptions!$C$161:$C$162,0))+INDEX(Assumptions!$E$166:$E$167,MATCH('Dashboard (INPUTS-OUTPUTS)'!$U18,Assumptions!$C$166:$C$167,0)))/3</f>
        <v>0.56666666666666665</v>
      </c>
      <c r="W18" t="str">
        <f>IF($V18&gt;Assumptions!$E$139,Assumptions!$C$139,IF('Dashboard (INPUTS-OUTPUTS)'!$V18&lt;Assumptions!$E$141,Assumptions!$C$141,Assumptions!$C$140))</f>
        <v>Floating</v>
      </c>
      <c r="X18"/>
      <c r="Y18"/>
      <c r="Z18"/>
      <c r="AA18"/>
      <c r="AB18"/>
    </row>
    <row r="19" spans="1:33" s="33" customFormat="1" ht="17.45" customHeight="1">
      <c r="A19" s="128"/>
      <c r="B19" s="43"/>
      <c r="C19" s="123" t="str">
        <f>Assumptions!B144</f>
        <v>Size of Demand Center</v>
      </c>
      <c r="D19" s="123"/>
      <c r="E19" s="77" t="str">
        <f>Assumptions!B151</f>
        <v>Typology of end user</v>
      </c>
      <c r="F19" s="77"/>
      <c r="G19" s="101" t="str">
        <f>Assumptions!B160</f>
        <v>Stability of Demand</v>
      </c>
      <c r="H19" s="56"/>
      <c r="I19" s="56" t="str">
        <f>Assumptions!B165</f>
        <v>Potential Demand Upside</v>
      </c>
      <c r="M19" s="132"/>
      <c r="S19" s="118" t="str">
        <f>Assumptions!$C$148</f>
        <v>Mini (&gt; 0.05 ≤ 0.1)</v>
      </c>
      <c r="T19" s="118" t="str">
        <f>Assumptions!$C$162</f>
        <v>Irregular demand required (seasonal/irregular)</v>
      </c>
      <c r="U19" s="118" t="str">
        <f>Assumptions!$C$166</f>
        <v>Yes</v>
      </c>
      <c r="V19" s="109">
        <f>(INDEX(Assumptions!$H$145:$H$148,MATCH('Dashboard (INPUTS-OUTPUTS)'!$S19,Assumptions!$C$145:$C$148,0))+INDEX(Assumptions!$E$161:$E$162,MATCH('Dashboard (INPUTS-OUTPUTS)'!$T19,Assumptions!$C$161:$C$162,0))+INDEX(Assumptions!$E$166:$E$167,MATCH('Dashboard (INPUTS-OUTPUTS)'!$U19,Assumptions!$C$166:$C$167,0)))/3</f>
        <v>0.56666666666666665</v>
      </c>
      <c r="W19" t="str">
        <f>IF($V19&gt;Assumptions!$E$139,Assumptions!$C$139,IF('Dashboard (INPUTS-OUTPUTS)'!$V19&lt;Assumptions!$E$141,Assumptions!$C$141,Assumptions!$C$140))</f>
        <v>Floating</v>
      </c>
      <c r="X19"/>
      <c r="Y19"/>
      <c r="Z19"/>
      <c r="AA19"/>
      <c r="AB19"/>
    </row>
    <row r="20" spans="1:33" ht="45.95" customHeight="1">
      <c r="B20" s="135" t="s">
        <v>234</v>
      </c>
      <c r="C20" s="124" t="s">
        <v>116</v>
      </c>
      <c r="D20" s="78"/>
      <c r="E20" s="124" t="s">
        <v>124</v>
      </c>
      <c r="F20" s="78"/>
      <c r="G20" s="125" t="s">
        <v>130</v>
      </c>
      <c r="I20" s="125" t="s">
        <v>137</v>
      </c>
      <c r="M20" s="132"/>
    </row>
    <row r="21" spans="1:33">
      <c r="A21" s="2"/>
      <c r="M21" s="75"/>
      <c r="Q21" s="66"/>
      <c r="S21" s="119" t="s">
        <v>233</v>
      </c>
      <c r="T21" s="57"/>
      <c r="U21" s="74"/>
      <c r="V21" s="74"/>
      <c r="AC21" s="87"/>
      <c r="AD21" s="82"/>
      <c r="AE21" s="33"/>
      <c r="AF21" s="33"/>
      <c r="AG21" s="33"/>
    </row>
    <row r="22" spans="1:33" ht="27.95" customHeight="1">
      <c r="A22" s="2"/>
      <c r="B22" s="126" t="s">
        <v>236</v>
      </c>
      <c r="C22" s="148">
        <f>(INDEX(Assumptions!H145:H148,MATCH(C20,Assumptions!C145:C148,0))+INDEX(Assumptions!E161:E162,MATCH(G20,Assumptions!C161:C162,0))+INDEX(Assumptions!E166:E167,MATCH('Dashboard (INPUTS-OUTPUTS)'!I20,Assumptions!C166:C167,0)))/3</f>
        <v>0.65</v>
      </c>
      <c r="L22" s="56"/>
      <c r="M22" s="75"/>
      <c r="Q22" s="66"/>
      <c r="S22" s="74"/>
      <c r="T22" s="74"/>
      <c r="U22" s="74"/>
      <c r="V22" s="74"/>
      <c r="AC22" s="84"/>
      <c r="AD22" s="85"/>
      <c r="AE22" s="33"/>
      <c r="AF22" s="33"/>
      <c r="AG22" s="33"/>
    </row>
    <row r="23" spans="1:33" ht="51.95" customHeight="1">
      <c r="B23" s="122" t="s">
        <v>237</v>
      </c>
      <c r="C23" s="121" t="str">
        <f>IF(C22&gt;Assumptions!E139,"ONSHORE",IF(C22&lt;Assumptions!E141,"FLOATING","BOTH"))</f>
        <v>FLOATING</v>
      </c>
      <c r="L23" s="94"/>
      <c r="M23" s="75"/>
      <c r="Q23" s="66"/>
      <c r="S23" s="106" t="str">
        <f>Assumptions!$C$117</f>
        <v>≥ BBB (Investment Grade)</v>
      </c>
      <c r="T23" s="106" t="str">
        <f>Assumptions!$C$122</f>
        <v>&gt;  500 US$ million</v>
      </c>
      <c r="U23" s="106" t="str">
        <f>Assumptions!$C$129</f>
        <v xml:space="preserve">&gt; 8 $/MMBTU </v>
      </c>
      <c r="V23" s="107">
        <f>(INDEX(Assumptions!$E$117:$E$118,MATCH('Dashboard (INPUTS-OUTPUTS)'!$S23,Assumptions!$C$117:$C$118,0))+INDEX(Assumptions!$H$122:$H$125,MATCH('Dashboard (INPUTS-OUTPUTS)'!$T23,Assumptions!$C$122:$C$125,0))+INDEX(Assumptions!$H$129:$H$131,MATCH('Dashboard (INPUTS-OUTPUTS)'!$U23,Assumptions!$C$129:$C$131,0)))/3</f>
        <v>1</v>
      </c>
      <c r="W23" s="67" t="str">
        <f>IF($V23&gt;Assumptions!$E$111,Assumptions!$C$111,IF('Dashboard (INPUTS-OUTPUTS)'!$V23&lt;Assumptions!$E$113,Assumptions!$C$113,Assumptions!$C$112))</f>
        <v>Onshore</v>
      </c>
      <c r="X23" s="67"/>
      <c r="Y23" s="67"/>
      <c r="Z23" s="67"/>
      <c r="AA23" s="67"/>
      <c r="AB23" s="67"/>
      <c r="AC23" s="84"/>
      <c r="AD23" s="85"/>
      <c r="AE23" s="33"/>
      <c r="AF23" s="33"/>
      <c r="AG23" s="33"/>
    </row>
    <row r="24" spans="1:33" s="33" customFormat="1" ht="18.75">
      <c r="B24" s="139"/>
      <c r="C24" s="138"/>
      <c r="I24" s="64"/>
      <c r="L24" s="94"/>
      <c r="M24" s="75"/>
      <c r="Q24" s="111"/>
      <c r="S24" s="74" t="str">
        <f>Assumptions!$C$117</f>
        <v>≥ BBB (Investment Grade)</v>
      </c>
      <c r="T24" s="74" t="str">
        <f>Assumptions!$C$123</f>
        <v>&gt; 200 ≤ 500 US$ million</v>
      </c>
      <c r="U24" s="74" t="str">
        <f>Assumptions!$C$129</f>
        <v xml:space="preserve">&gt; 8 $/MMBTU </v>
      </c>
      <c r="V24" s="108">
        <f>(INDEX(Assumptions!$E$117:$E$118,MATCH('Dashboard (INPUTS-OUTPUTS)'!$S24,Assumptions!$C$117:$C$118,0))+INDEX(Assumptions!$H$122:$H$125,MATCH('Dashboard (INPUTS-OUTPUTS)'!$T24,Assumptions!$C$122:$C$125,0))+INDEX(Assumptions!$H$129:$H$131,MATCH('Dashboard (INPUTS-OUTPUTS)'!$U24,Assumptions!$C$129:$C$131,0)))/3</f>
        <v>0.91666666666666663</v>
      </c>
      <c r="W24" s="67" t="str">
        <f>IF($V24&gt;Assumptions!$E$111,Assumptions!$C$111,IF('Dashboard (INPUTS-OUTPUTS)'!$V24&lt;Assumptions!$E$113,Assumptions!$C$113,Assumptions!$C$112))</f>
        <v>Onshore</v>
      </c>
      <c r="X24" s="67"/>
      <c r="Y24" s="67"/>
      <c r="Z24" s="67"/>
      <c r="AA24" s="67"/>
      <c r="AB24" s="67"/>
      <c r="AC24" s="84"/>
      <c r="AD24" s="84"/>
    </row>
    <row r="25" spans="1:33" s="33" customFormat="1" ht="18.75">
      <c r="B25" s="139"/>
      <c r="C25" s="138"/>
      <c r="I25" s="64"/>
      <c r="L25" s="94"/>
      <c r="M25" s="75"/>
      <c r="Q25" s="111"/>
      <c r="S25" s="74" t="str">
        <f>Assumptions!$C$117</f>
        <v>≥ BBB (Investment Grade)</v>
      </c>
      <c r="T25" s="74" t="str">
        <f>Assumptions!$C$124</f>
        <v>&gt;  100 ≤ 200 US$ million</v>
      </c>
      <c r="U25" s="74" t="str">
        <f>Assumptions!$C$129</f>
        <v xml:space="preserve">&gt; 8 $/MMBTU </v>
      </c>
      <c r="V25" s="108">
        <f>(INDEX(Assumptions!$E$117:$E$118,MATCH('Dashboard (INPUTS-OUTPUTS)'!$S25,Assumptions!$C$117:$C$118,0))+INDEX(Assumptions!$H$122:$H$125,MATCH('Dashboard (INPUTS-OUTPUTS)'!$T25,Assumptions!$C$122:$C$125,0))+INDEX(Assumptions!$H$129:$H$131,MATCH('Dashboard (INPUTS-OUTPUTS)'!$U25,Assumptions!$C$129:$C$131,0)))/3</f>
        <v>0.83333333333333337</v>
      </c>
      <c r="W25" s="67" t="str">
        <f>IF($V25&gt;Assumptions!$E$111,Assumptions!$C$111,IF('Dashboard (INPUTS-OUTPUTS)'!$V25&lt;Assumptions!$E$113,Assumptions!$C$113,Assumptions!$C$112))</f>
        <v xml:space="preserve">Both </v>
      </c>
      <c r="X25" s="67"/>
      <c r="Y25" s="67"/>
      <c r="Z25" s="67"/>
      <c r="AA25" s="67"/>
      <c r="AB25" s="67"/>
      <c r="AC25" s="84"/>
      <c r="AD25" s="84"/>
    </row>
    <row r="26" spans="1:33" s="33" customFormat="1" ht="18.75">
      <c r="B26" s="139"/>
      <c r="C26" s="138"/>
      <c r="I26" s="64"/>
      <c r="L26" s="94"/>
      <c r="M26" s="75"/>
      <c r="Q26" s="111"/>
      <c r="S26" s="74" t="str">
        <f>Assumptions!$C$117</f>
        <v>≥ BBB (Investment Grade)</v>
      </c>
      <c r="T26" s="74" t="str">
        <f>Assumptions!$C$125</f>
        <v>≤ 100 US$ million</v>
      </c>
      <c r="U26" s="118" t="str">
        <f>Assumptions!$C$129</f>
        <v xml:space="preserve">&gt; 8 $/MMBTU </v>
      </c>
      <c r="V26" s="108">
        <f>(INDEX(Assumptions!$E$117:$E$118,MATCH('Dashboard (INPUTS-OUTPUTS)'!$S26,Assumptions!$C$117:$C$118,0))+INDEX(Assumptions!$H$122:$H$125,MATCH('Dashboard (INPUTS-OUTPUTS)'!$T26,Assumptions!$C$122:$C$125,0))+INDEX(Assumptions!$H$129:$H$131,MATCH('Dashboard (INPUTS-OUTPUTS)'!$U26,Assumptions!$C$129:$C$131,0)))/3</f>
        <v>0.75</v>
      </c>
      <c r="W26" s="67" t="str">
        <f>IF($V26&gt;Assumptions!$E$111,Assumptions!$C$111,IF('Dashboard (INPUTS-OUTPUTS)'!$V26&lt;Assumptions!$E$113,Assumptions!$C$113,Assumptions!$C$112))</f>
        <v xml:space="preserve">Both </v>
      </c>
      <c r="X26" s="67"/>
      <c r="Y26" s="67"/>
      <c r="Z26" s="67"/>
      <c r="AA26" s="67"/>
      <c r="AB26" s="67"/>
      <c r="AC26" s="84"/>
      <c r="AD26" s="84"/>
    </row>
    <row r="27" spans="1:33" s="33" customFormat="1" ht="18.75">
      <c r="A27" s="140"/>
      <c r="B27" s="141"/>
      <c r="C27" s="142"/>
      <c r="D27" s="140"/>
      <c r="E27" s="140"/>
      <c r="F27" s="140"/>
      <c r="G27" s="140"/>
      <c r="H27" s="140"/>
      <c r="I27" s="143"/>
      <c r="J27" s="140"/>
      <c r="K27" s="140"/>
      <c r="L27" s="144"/>
      <c r="M27" s="140"/>
      <c r="Q27" s="111"/>
      <c r="S27" s="74" t="str">
        <f>Assumptions!$C$117</f>
        <v>≥ BBB (Investment Grade)</v>
      </c>
      <c r="T27" s="106" t="str">
        <f>Assumptions!$C$122</f>
        <v>&gt;  500 US$ million</v>
      </c>
      <c r="U27" s="106" t="str">
        <f>Assumptions!$C$130</f>
        <v>&gt; 4 ≤ 8 $/MMBTU</v>
      </c>
      <c r="V27" s="108">
        <f>(INDEX(Assumptions!$E$117:$E$118,MATCH('Dashboard (INPUTS-OUTPUTS)'!$S27,Assumptions!$C$117:$C$118,0))+INDEX(Assumptions!$H$122:$H$125,MATCH('Dashboard (INPUTS-OUTPUTS)'!$T27,Assumptions!$C$122:$C$125,0))+INDEX(Assumptions!$H$129:$H$131,MATCH('Dashboard (INPUTS-OUTPUTS)'!$U27,Assumptions!$C$129:$C$131,0)))/3</f>
        <v>0.83333333333333337</v>
      </c>
      <c r="W27" s="67" t="str">
        <f>IF($V27&gt;Assumptions!$E$111,Assumptions!$C$111,IF('Dashboard (INPUTS-OUTPUTS)'!$V27&lt;Assumptions!$E$113,Assumptions!$C$113,Assumptions!$C$112))</f>
        <v xml:space="preserve">Both </v>
      </c>
      <c r="X27" s="67"/>
      <c r="Y27" s="67"/>
      <c r="Z27" s="67"/>
      <c r="AA27" s="67"/>
      <c r="AB27" s="67"/>
      <c r="AC27" s="84"/>
      <c r="AD27" s="84"/>
    </row>
    <row r="28" spans="1:33" ht="18.75">
      <c r="B28" s="122"/>
      <c r="C28" s="138"/>
      <c r="L28" s="94"/>
      <c r="M28" s="75"/>
      <c r="Q28" s="66"/>
      <c r="S28" s="74" t="str">
        <f>Assumptions!$C$117</f>
        <v>≥ BBB (Investment Grade)</v>
      </c>
      <c r="T28" s="74" t="str">
        <f>Assumptions!$C$123</f>
        <v>&gt; 200 ≤ 500 US$ million</v>
      </c>
      <c r="U28" s="74" t="str">
        <f>Assumptions!$C$130</f>
        <v>&gt; 4 ≤ 8 $/MMBTU</v>
      </c>
      <c r="V28" s="108">
        <f>(INDEX(Assumptions!$E$117:$E$118,MATCH('Dashboard (INPUTS-OUTPUTS)'!$S28,Assumptions!$C$117:$C$118,0))+INDEX(Assumptions!$H$122:$H$125,MATCH('Dashboard (INPUTS-OUTPUTS)'!$T28,Assumptions!$C$122:$C$125,0))+INDEX(Assumptions!$H$129:$H$131,MATCH('Dashboard (INPUTS-OUTPUTS)'!$U28,Assumptions!$C$129:$C$131,0)))/3</f>
        <v>0.75</v>
      </c>
      <c r="W28" s="67" t="str">
        <f>IF($V28&gt;Assumptions!$E$111,Assumptions!$C$111,IF('Dashboard (INPUTS-OUTPUTS)'!$V28&lt;Assumptions!$E$113,Assumptions!$C$113,Assumptions!$C$112))</f>
        <v xml:space="preserve">Both </v>
      </c>
      <c r="X28" s="67"/>
      <c r="Y28" s="67"/>
      <c r="Z28" s="67"/>
      <c r="AA28" s="67"/>
      <c r="AB28" s="67"/>
      <c r="AC28" s="84"/>
      <c r="AD28" s="85"/>
      <c r="AE28" s="33"/>
      <c r="AF28" s="33"/>
      <c r="AG28" s="33"/>
    </row>
    <row r="29" spans="1:33">
      <c r="B29" s="90" t="s">
        <v>140</v>
      </c>
      <c r="M29" s="75"/>
      <c r="Q29" s="91"/>
      <c r="S29" s="74" t="str">
        <f>Assumptions!$C$117</f>
        <v>≥ BBB (Investment Grade)</v>
      </c>
      <c r="T29" s="74" t="str">
        <f>Assumptions!$C$124</f>
        <v>&gt;  100 ≤ 200 US$ million</v>
      </c>
      <c r="U29" s="74" t="str">
        <f>Assumptions!$C$130</f>
        <v>&gt; 4 ≤ 8 $/MMBTU</v>
      </c>
      <c r="V29" s="108">
        <f>(INDEX(Assumptions!$E$117:$E$118,MATCH('Dashboard (INPUTS-OUTPUTS)'!$S29,Assumptions!$C$117:$C$118,0))+INDEX(Assumptions!$H$122:$H$125,MATCH('Dashboard (INPUTS-OUTPUTS)'!$T29,Assumptions!$C$122:$C$125,0))+INDEX(Assumptions!$H$129:$H$131,MATCH('Dashboard (INPUTS-OUTPUTS)'!$U29,Assumptions!$C$129:$C$131,0)))/3</f>
        <v>0.66666666666666663</v>
      </c>
      <c r="W29" s="67" t="str">
        <f>IF($V29&gt;Assumptions!$E$111,Assumptions!$C$111,IF('Dashboard (INPUTS-OUTPUTS)'!$V29&lt;Assumptions!$E$113,Assumptions!$C$113,Assumptions!$C$112))</f>
        <v xml:space="preserve">Both </v>
      </c>
      <c r="X29" s="67"/>
      <c r="Y29" s="67"/>
      <c r="Z29" s="67"/>
      <c r="AA29" s="67"/>
      <c r="AB29" s="67"/>
      <c r="AC29" s="74"/>
    </row>
    <row r="30" spans="1:33">
      <c r="M30" s="75"/>
      <c r="Q30" s="92"/>
      <c r="S30" s="74" t="str">
        <f>Assumptions!$C$117</f>
        <v>≥ BBB (Investment Grade)</v>
      </c>
      <c r="T30" s="118" t="str">
        <f>Assumptions!$C$125</f>
        <v>≤ 100 US$ million</v>
      </c>
      <c r="U30" s="118" t="str">
        <f>Assumptions!$C$130</f>
        <v>&gt; 4 ≤ 8 $/MMBTU</v>
      </c>
      <c r="V30" s="108">
        <f>(INDEX(Assumptions!$E$117:$E$118,MATCH('Dashboard (INPUTS-OUTPUTS)'!$S30,Assumptions!$C$117:$C$118,0))+INDEX(Assumptions!$H$122:$H$125,MATCH('Dashboard (INPUTS-OUTPUTS)'!$T30,Assumptions!$C$122:$C$125,0))+INDEX(Assumptions!$H$129:$H$131,MATCH('Dashboard (INPUTS-OUTPUTS)'!$U30,Assumptions!$C$129:$C$131,0)))/3</f>
        <v>0.58333333333333337</v>
      </c>
      <c r="W30" s="67" t="str">
        <f>IF($V30&gt;Assumptions!$E$111,Assumptions!$C$111,IF('Dashboard (INPUTS-OUTPUTS)'!$V30&lt;Assumptions!$E$113,Assumptions!$C$113,Assumptions!$C$112))</f>
        <v>Floating</v>
      </c>
      <c r="X30" s="67"/>
      <c r="Y30" s="67"/>
      <c r="Z30" s="67"/>
      <c r="AA30" s="67"/>
      <c r="AB30" s="67"/>
      <c r="AC30" s="104"/>
      <c r="AD30" s="82"/>
    </row>
    <row r="31" spans="1:33">
      <c r="M31" s="75"/>
      <c r="S31" s="74" t="str">
        <f>Assumptions!$C$117</f>
        <v>≥ BBB (Investment Grade)</v>
      </c>
      <c r="T31" s="106" t="str">
        <f>Assumptions!$C$122</f>
        <v>&gt;  500 US$ million</v>
      </c>
      <c r="U31" s="106" t="str">
        <f>Assumptions!$C$131</f>
        <v>≤ 4 $MMBTU</v>
      </c>
      <c r="V31" s="108">
        <f>(INDEX(Assumptions!$E$117:$E$118,MATCH('Dashboard (INPUTS-OUTPUTS)'!$S31,Assumptions!$C$117:$C$118,0))+INDEX(Assumptions!$H$122:$H$125,MATCH('Dashboard (INPUTS-OUTPUTS)'!$T31,Assumptions!$C$122:$C$125,0))+INDEX(Assumptions!$H$129:$H$131,MATCH('Dashboard (INPUTS-OUTPUTS)'!$U31,Assumptions!$C$129:$C$131,0)))/3</f>
        <v>0.75</v>
      </c>
      <c r="W31" s="67" t="str">
        <f>IF($V31&gt;Assumptions!$E$111,Assumptions!$C$111,IF('Dashboard (INPUTS-OUTPUTS)'!$V31&lt;Assumptions!$E$113,Assumptions!$C$113,Assumptions!$C$112))</f>
        <v xml:space="preserve">Both </v>
      </c>
      <c r="X31" s="67"/>
      <c r="Y31" s="67"/>
      <c r="Z31" s="67"/>
      <c r="AA31" s="67"/>
      <c r="AB31" s="67"/>
      <c r="AC31" s="86"/>
      <c r="AD31" s="85"/>
    </row>
    <row r="32" spans="1:33" ht="21">
      <c r="B32" s="135" t="s">
        <v>239</v>
      </c>
      <c r="M32" s="75"/>
      <c r="S32" s="74" t="str">
        <f>Assumptions!$C$117</f>
        <v>≥ BBB (Investment Grade)</v>
      </c>
      <c r="T32" s="74" t="str">
        <f>Assumptions!$C$123</f>
        <v>&gt; 200 ≤ 500 US$ million</v>
      </c>
      <c r="U32" s="74" t="str">
        <f>Assumptions!$C$131</f>
        <v>≤ 4 $MMBTU</v>
      </c>
      <c r="V32" s="108">
        <f>(INDEX(Assumptions!$E$117:$E$118,MATCH('Dashboard (INPUTS-OUTPUTS)'!$S32,Assumptions!$C$117:$C$118,0))+INDEX(Assumptions!$H$122:$H$125,MATCH('Dashboard (INPUTS-OUTPUTS)'!$T32,Assumptions!$C$122:$C$125,0))+INDEX(Assumptions!$H$129:$H$131,MATCH('Dashboard (INPUTS-OUTPUTS)'!$U32,Assumptions!$C$129:$C$131,0)))/3</f>
        <v>0.66666666666666663</v>
      </c>
      <c r="W32" s="67" t="str">
        <f>IF($V32&gt;Assumptions!$E$111,Assumptions!$C$111,IF('Dashboard (INPUTS-OUTPUTS)'!$V32&lt;Assumptions!$E$113,Assumptions!$C$113,Assumptions!$C$112))</f>
        <v xml:space="preserve">Both </v>
      </c>
      <c r="X32" s="67"/>
      <c r="Y32" s="67"/>
      <c r="Z32" s="67"/>
      <c r="AA32" s="67"/>
      <c r="AB32" s="67"/>
      <c r="AC32" s="86"/>
      <c r="AD32" s="85"/>
    </row>
    <row r="33" spans="2:30" ht="18.75">
      <c r="B33" s="136" t="s">
        <v>240</v>
      </c>
      <c r="M33" s="75"/>
      <c r="S33" s="74" t="str">
        <f>Assumptions!$C$117</f>
        <v>≥ BBB (Investment Grade)</v>
      </c>
      <c r="T33" s="74" t="str">
        <f>Assumptions!$C$124</f>
        <v>&gt;  100 ≤ 200 US$ million</v>
      </c>
      <c r="U33" s="74" t="str">
        <f>Assumptions!$C$131</f>
        <v>≤ 4 $MMBTU</v>
      </c>
      <c r="V33" s="108">
        <f>(INDEX(Assumptions!$E$117:$E$118,MATCH('Dashboard (INPUTS-OUTPUTS)'!$S33,Assumptions!$C$117:$C$118,0))+INDEX(Assumptions!$H$122:$H$125,MATCH('Dashboard (INPUTS-OUTPUTS)'!$T33,Assumptions!$C$122:$C$125,0))+INDEX(Assumptions!$H$129:$H$131,MATCH('Dashboard (INPUTS-OUTPUTS)'!$U33,Assumptions!$C$129:$C$131,0)))/3</f>
        <v>0.58333333333333337</v>
      </c>
      <c r="W33" s="67" t="str">
        <f>IF($V33&gt;Assumptions!$E$111,Assumptions!$C$111,IF('Dashboard (INPUTS-OUTPUTS)'!$V33&lt;Assumptions!$E$113,Assumptions!$C$113,Assumptions!$C$112))</f>
        <v>Floating</v>
      </c>
      <c r="X33" s="67"/>
      <c r="Y33" s="67"/>
      <c r="Z33" s="67"/>
      <c r="AA33" s="67"/>
      <c r="AB33" s="67"/>
      <c r="AC33" s="74"/>
    </row>
    <row r="34" spans="2:30">
      <c r="B34" s="80"/>
      <c r="M34" s="75"/>
      <c r="S34" s="118" t="str">
        <f>Assumptions!$C$117</f>
        <v>≥ BBB (Investment Grade)</v>
      </c>
      <c r="T34" s="118" t="str">
        <f>Assumptions!$C$125</f>
        <v>≤ 100 US$ million</v>
      </c>
      <c r="U34" s="118" t="str">
        <f>Assumptions!$C$131</f>
        <v>≤ 4 $MMBTU</v>
      </c>
      <c r="V34" s="108">
        <f>(INDEX(Assumptions!$E$117:$E$118,MATCH('Dashboard (INPUTS-OUTPUTS)'!$S34,Assumptions!$C$117:$C$118,0))+INDEX(Assumptions!$H$122:$H$125,MATCH('Dashboard (INPUTS-OUTPUTS)'!$T34,Assumptions!$C$122:$C$125,0))+INDEX(Assumptions!$H$129:$H$131,MATCH('Dashboard (INPUTS-OUTPUTS)'!$U34,Assumptions!$C$129:$C$131,0)))/3</f>
        <v>0.5</v>
      </c>
      <c r="W34" s="67" t="str">
        <f>IF($V34&gt;Assumptions!$E$111,Assumptions!$C$111,IF('Dashboard (INPUTS-OUTPUTS)'!$V34&lt;Assumptions!$E$113,Assumptions!$C$113,Assumptions!$C$112))</f>
        <v>Floating</v>
      </c>
      <c r="X34" s="67"/>
      <c r="Y34" s="67"/>
      <c r="Z34" s="67"/>
      <c r="AA34" s="67"/>
      <c r="AB34" s="67"/>
      <c r="AC34" s="86"/>
      <c r="AD34" s="84"/>
    </row>
    <row r="35" spans="2:30">
      <c r="M35" s="75"/>
      <c r="S35" s="106" t="str">
        <f>Assumptions!$C$118</f>
        <v>&lt; BBB-  (Not Investment Grade)</v>
      </c>
      <c r="T35" s="106" t="str">
        <f>Assumptions!$C$122</f>
        <v>&gt;  500 US$ million</v>
      </c>
      <c r="U35" s="106" t="str">
        <f>Assumptions!$C$129</f>
        <v xml:space="preserve">&gt; 8 $/MMBTU </v>
      </c>
      <c r="V35" s="108">
        <f>(INDEX(Assumptions!$E$117:$E$118,MATCH('Dashboard (INPUTS-OUTPUTS)'!$S35,Assumptions!$C$117:$C$118,0))+INDEX(Assumptions!$H$122:$H$125,MATCH('Dashboard (INPUTS-OUTPUTS)'!$T35,Assumptions!$C$122:$C$125,0))+INDEX(Assumptions!$H$129:$H$131,MATCH('Dashboard (INPUTS-OUTPUTS)'!$U35,Assumptions!$C$129:$C$131,0)))/3</f>
        <v>0.83333333333333337</v>
      </c>
      <c r="W35" s="67" t="str">
        <f>IF($V35&gt;Assumptions!$E$111,Assumptions!$C$111,IF('Dashboard (INPUTS-OUTPUTS)'!$V35&lt;Assumptions!$E$113,Assumptions!$C$113,Assumptions!$C$112))</f>
        <v xml:space="preserve">Both </v>
      </c>
      <c r="X35" s="67"/>
      <c r="Y35" s="67"/>
      <c r="Z35" s="67"/>
      <c r="AA35" s="67"/>
      <c r="AB35" s="67"/>
      <c r="AC35" s="83"/>
      <c r="AD35" s="33"/>
    </row>
    <row r="36" spans="2:30">
      <c r="E36" s="127"/>
      <c r="M36" s="75"/>
      <c r="S36" s="74" t="str">
        <f>Assumptions!$C$118</f>
        <v>&lt; BBB-  (Not Investment Grade)</v>
      </c>
      <c r="T36" s="74" t="str">
        <f>Assumptions!$C$123</f>
        <v>&gt; 200 ≤ 500 US$ million</v>
      </c>
      <c r="U36" s="74" t="str">
        <f>Assumptions!$C$129</f>
        <v xml:space="preserve">&gt; 8 $/MMBTU </v>
      </c>
      <c r="V36" s="108">
        <f>(INDEX(Assumptions!$E$117:$E$118,MATCH('Dashboard (INPUTS-OUTPUTS)'!$S36,Assumptions!$C$117:$C$118,0))+INDEX(Assumptions!$H$122:$H$125,MATCH('Dashboard (INPUTS-OUTPUTS)'!$T36,Assumptions!$C$122:$C$125,0))+INDEX(Assumptions!$H$129:$H$131,MATCH('Dashboard (INPUTS-OUTPUTS)'!$U36,Assumptions!$C$129:$C$131,0)))/3</f>
        <v>0.75</v>
      </c>
      <c r="W36" s="67" t="str">
        <f>IF($V36&gt;Assumptions!$E$111,Assumptions!$C$111,IF('Dashboard (INPUTS-OUTPUTS)'!$V36&lt;Assumptions!$E$113,Assumptions!$C$113,Assumptions!$C$112))</f>
        <v xml:space="preserve">Both </v>
      </c>
      <c r="X36" s="67"/>
      <c r="Y36" s="67"/>
      <c r="Z36" s="67"/>
      <c r="AA36" s="67"/>
      <c r="AB36" s="67"/>
      <c r="AC36" s="74"/>
      <c r="AD36" s="33"/>
    </row>
    <row r="37" spans="2:30">
      <c r="M37" s="75"/>
      <c r="S37" s="74" t="str">
        <f>Assumptions!$C$118</f>
        <v>&lt; BBB-  (Not Investment Grade)</v>
      </c>
      <c r="T37" s="74" t="str">
        <f>Assumptions!$C$124</f>
        <v>&gt;  100 ≤ 200 US$ million</v>
      </c>
      <c r="U37" s="74" t="str">
        <f>Assumptions!$C$129</f>
        <v xml:space="preserve">&gt; 8 $/MMBTU </v>
      </c>
      <c r="V37" s="108">
        <f>(INDEX(Assumptions!$E$117:$E$118,MATCH('Dashboard (INPUTS-OUTPUTS)'!$S37,Assumptions!$C$117:$C$118,0))+INDEX(Assumptions!$H$122:$H$125,MATCH('Dashboard (INPUTS-OUTPUTS)'!$T37,Assumptions!$C$122:$C$125,0))+INDEX(Assumptions!$H$129:$H$131,MATCH('Dashboard (INPUTS-OUTPUTS)'!$U37,Assumptions!$C$129:$C$131,0)))/3</f>
        <v>0.66666666666666663</v>
      </c>
      <c r="W37" s="67" t="str">
        <f>IF($V37&gt;Assumptions!$E$111,Assumptions!$C$111,IF('Dashboard (INPUTS-OUTPUTS)'!$V37&lt;Assumptions!$E$113,Assumptions!$C$113,Assumptions!$C$112))</f>
        <v xml:space="preserve">Both </v>
      </c>
      <c r="X37" s="67"/>
      <c r="Y37" s="67"/>
      <c r="Z37" s="67"/>
      <c r="AA37" s="67"/>
      <c r="AB37" s="67"/>
      <c r="AC37" s="74"/>
      <c r="AD37" s="33"/>
    </row>
    <row r="38" spans="2:30">
      <c r="M38" s="75"/>
      <c r="S38" s="74" t="str">
        <f>Assumptions!$C$118</f>
        <v>&lt; BBB-  (Not Investment Grade)</v>
      </c>
      <c r="T38" s="118" t="str">
        <f>Assumptions!$C$125</f>
        <v>≤ 100 US$ million</v>
      </c>
      <c r="U38" s="118" t="str">
        <f>Assumptions!$C$129</f>
        <v xml:space="preserve">&gt; 8 $/MMBTU </v>
      </c>
      <c r="V38" s="108">
        <f>(INDEX(Assumptions!$E$117:$E$118,MATCH('Dashboard (INPUTS-OUTPUTS)'!$S38,Assumptions!$C$117:$C$118,0))+INDEX(Assumptions!$H$122:$H$125,MATCH('Dashboard (INPUTS-OUTPUTS)'!$T38,Assumptions!$C$122:$C$125,0))+INDEX(Assumptions!$H$129:$H$131,MATCH('Dashboard (INPUTS-OUTPUTS)'!$U38,Assumptions!$C$129:$C$131,0)))/3</f>
        <v>0.58333333333333337</v>
      </c>
      <c r="W38" s="67" t="str">
        <f>IF($V38&gt;Assumptions!$E$111,Assumptions!$C$111,IF('Dashboard (INPUTS-OUTPUTS)'!$V38&lt;Assumptions!$E$113,Assumptions!$C$113,Assumptions!$C$112))</f>
        <v>Floating</v>
      </c>
      <c r="X38" s="67"/>
      <c r="Y38" s="67"/>
      <c r="Z38" s="67"/>
      <c r="AA38" s="67"/>
      <c r="AB38" s="67"/>
      <c r="AC38" s="86"/>
      <c r="AD38" s="84"/>
    </row>
    <row r="39" spans="2:30">
      <c r="M39" s="75"/>
      <c r="S39" s="74" t="str">
        <f>Assumptions!$C$118</f>
        <v>&lt; BBB-  (Not Investment Grade)</v>
      </c>
      <c r="T39" s="106" t="str">
        <f>Assumptions!$C$122</f>
        <v>&gt;  500 US$ million</v>
      </c>
      <c r="U39" s="106" t="str">
        <f>Assumptions!$C$130</f>
        <v>&gt; 4 ≤ 8 $/MMBTU</v>
      </c>
      <c r="V39" s="108">
        <f>(INDEX(Assumptions!$E$117:$E$118,MATCH('Dashboard (INPUTS-OUTPUTS)'!$S39,Assumptions!$C$117:$C$118,0))+INDEX(Assumptions!$H$122:$H$125,MATCH('Dashboard (INPUTS-OUTPUTS)'!$T39,Assumptions!$C$122:$C$125,0))+INDEX(Assumptions!$H$129:$H$131,MATCH('Dashboard (INPUTS-OUTPUTS)'!$U39,Assumptions!$C$129:$C$131,0)))/3</f>
        <v>0.66666666666666663</v>
      </c>
      <c r="W39" s="67" t="str">
        <f>IF($V39&gt;Assumptions!$E$111,Assumptions!$C$111,IF('Dashboard (INPUTS-OUTPUTS)'!$V39&lt;Assumptions!$E$113,Assumptions!$C$113,Assumptions!$C$112))</f>
        <v xml:space="preserve">Both </v>
      </c>
      <c r="X39" s="67"/>
      <c r="Y39" s="67"/>
      <c r="Z39" s="67"/>
      <c r="AA39" s="67"/>
      <c r="AB39" s="67"/>
      <c r="AC39" s="74"/>
      <c r="AD39" s="33"/>
    </row>
    <row r="40" spans="2:30">
      <c r="M40" s="75"/>
      <c r="S40" s="74" t="str">
        <f>Assumptions!$C$118</f>
        <v>&lt; BBB-  (Not Investment Grade)</v>
      </c>
      <c r="T40" s="74" t="str">
        <f>Assumptions!$C$123</f>
        <v>&gt; 200 ≤ 500 US$ million</v>
      </c>
      <c r="U40" s="74" t="str">
        <f>Assumptions!$C$130</f>
        <v>&gt; 4 ≤ 8 $/MMBTU</v>
      </c>
      <c r="V40" s="108">
        <f>(INDEX(Assumptions!$E$117:$E$118,MATCH('Dashboard (INPUTS-OUTPUTS)'!$S40,Assumptions!$C$117:$C$118,0))+INDEX(Assumptions!$H$122:$H$125,MATCH('Dashboard (INPUTS-OUTPUTS)'!$T40,Assumptions!$C$122:$C$125,0))+INDEX(Assumptions!$H$129:$H$131,MATCH('Dashboard (INPUTS-OUTPUTS)'!$U40,Assumptions!$C$129:$C$131,0)))/3</f>
        <v>0.58333333333333337</v>
      </c>
      <c r="W40" s="67" t="str">
        <f>IF($V40&gt;Assumptions!$E$111,Assumptions!$C$111,IF('Dashboard (INPUTS-OUTPUTS)'!$V40&lt;Assumptions!$E$113,Assumptions!$C$113,Assumptions!$C$112))</f>
        <v>Floating</v>
      </c>
      <c r="X40" s="67"/>
      <c r="Y40" s="67"/>
      <c r="Z40" s="67"/>
      <c r="AA40" s="67"/>
      <c r="AB40" s="67"/>
      <c r="AC40" s="74"/>
      <c r="AD40" s="33"/>
    </row>
    <row r="41" spans="2:30">
      <c r="M41" s="75"/>
      <c r="S41" s="74" t="str">
        <f>Assumptions!$C$118</f>
        <v>&lt; BBB-  (Not Investment Grade)</v>
      </c>
      <c r="T41" s="74" t="str">
        <f>Assumptions!$C$124</f>
        <v>&gt;  100 ≤ 200 US$ million</v>
      </c>
      <c r="U41" s="74" t="str">
        <f>Assumptions!$C$130</f>
        <v>&gt; 4 ≤ 8 $/MMBTU</v>
      </c>
      <c r="V41" s="108">
        <f>(INDEX(Assumptions!$E$117:$E$118,MATCH('Dashboard (INPUTS-OUTPUTS)'!$S41,Assumptions!$C$117:$C$118,0))+INDEX(Assumptions!$H$122:$H$125,MATCH('Dashboard (INPUTS-OUTPUTS)'!$T41,Assumptions!$C$122:$C$125,0))+INDEX(Assumptions!$H$129:$H$131,MATCH('Dashboard (INPUTS-OUTPUTS)'!$U41,Assumptions!$C$129:$C$131,0)))/3</f>
        <v>0.5</v>
      </c>
      <c r="W41" s="67" t="str">
        <f>IF($V41&gt;Assumptions!$E$111,Assumptions!$C$111,IF('Dashboard (INPUTS-OUTPUTS)'!$V41&lt;Assumptions!$E$113,Assumptions!$C$113,Assumptions!$C$112))</f>
        <v>Floating</v>
      </c>
      <c r="X41" s="67"/>
      <c r="Y41" s="67"/>
      <c r="Z41" s="67"/>
      <c r="AA41" s="67"/>
      <c r="AB41" s="67"/>
      <c r="AC41" s="74"/>
      <c r="AD41" s="33"/>
    </row>
    <row r="42" spans="2:30">
      <c r="M42" s="75"/>
      <c r="S42" s="74" t="str">
        <f>Assumptions!$C$118</f>
        <v>&lt; BBB-  (Not Investment Grade)</v>
      </c>
      <c r="T42" s="118" t="str">
        <f>Assumptions!$C$125</f>
        <v>≤ 100 US$ million</v>
      </c>
      <c r="U42" s="118" t="str">
        <f>Assumptions!$C$130</f>
        <v>&gt; 4 ≤ 8 $/MMBTU</v>
      </c>
      <c r="V42" s="108">
        <f>(INDEX(Assumptions!$E$117:$E$118,MATCH('Dashboard (INPUTS-OUTPUTS)'!$S42,Assumptions!$C$117:$C$118,0))+INDEX(Assumptions!$H$122:$H$125,MATCH('Dashboard (INPUTS-OUTPUTS)'!$T42,Assumptions!$C$122:$C$125,0))+INDEX(Assumptions!$H$129:$H$131,MATCH('Dashboard (INPUTS-OUTPUTS)'!$U42,Assumptions!$C$129:$C$131,0)))/3</f>
        <v>0.41666666666666669</v>
      </c>
      <c r="W42" s="67" t="str">
        <f>IF($V42&gt;Assumptions!$E$111,Assumptions!$C$111,IF('Dashboard (INPUTS-OUTPUTS)'!$V42&lt;Assumptions!$E$113,Assumptions!$C$113,Assumptions!$C$112))</f>
        <v>Floating</v>
      </c>
      <c r="X42" s="67"/>
      <c r="Y42" s="67"/>
      <c r="Z42" s="67"/>
      <c r="AA42" s="67"/>
      <c r="AB42" s="67"/>
    </row>
    <row r="43" spans="2:30" ht="37.5">
      <c r="B43" s="122" t="s">
        <v>241</v>
      </c>
      <c r="M43" s="75"/>
      <c r="S43" s="74" t="str">
        <f>Assumptions!$C$118</f>
        <v>&lt; BBB-  (Not Investment Grade)</v>
      </c>
      <c r="T43" s="106" t="str">
        <f>Assumptions!$C$122</f>
        <v>&gt;  500 US$ million</v>
      </c>
      <c r="U43" s="106" t="str">
        <f>Assumptions!$C$131</f>
        <v>≤ 4 $MMBTU</v>
      </c>
      <c r="V43" s="108">
        <f>(INDEX(Assumptions!$E$117:$E$118,MATCH('Dashboard (INPUTS-OUTPUTS)'!$S43,Assumptions!$C$117:$C$118,0))+INDEX(Assumptions!$H$122:$H$125,MATCH('Dashboard (INPUTS-OUTPUTS)'!$T43,Assumptions!$C$122:$C$125,0))+INDEX(Assumptions!$H$129:$H$131,MATCH('Dashboard (INPUTS-OUTPUTS)'!$U43,Assumptions!$C$129:$C$131,0)))/3</f>
        <v>0.58333333333333337</v>
      </c>
      <c r="W43" s="67" t="str">
        <f>IF($V43&gt;Assumptions!$E$111,Assumptions!$C$111,IF('Dashboard (INPUTS-OUTPUTS)'!$V43&lt;Assumptions!$E$113,Assumptions!$C$113,Assumptions!$C$112))</f>
        <v>Floating</v>
      </c>
      <c r="X43" s="67"/>
      <c r="Y43" s="67"/>
      <c r="Z43" s="67"/>
      <c r="AA43" s="67"/>
      <c r="AB43" s="67"/>
    </row>
    <row r="44" spans="2:30">
      <c r="I44" s="102"/>
      <c r="M44" s="75"/>
      <c r="S44" s="74" t="str">
        <f>Assumptions!$C$118</f>
        <v>&lt; BBB-  (Not Investment Grade)</v>
      </c>
      <c r="T44" s="74" t="str">
        <f>Assumptions!$C$123</f>
        <v>&gt; 200 ≤ 500 US$ million</v>
      </c>
      <c r="U44" s="74" t="str">
        <f>Assumptions!$C$131</f>
        <v>≤ 4 $MMBTU</v>
      </c>
      <c r="V44" s="108">
        <f>(INDEX(Assumptions!$E$117:$E$118,MATCH('Dashboard (INPUTS-OUTPUTS)'!$S44,Assumptions!$C$117:$C$118,0))+INDEX(Assumptions!$H$122:$H$125,MATCH('Dashboard (INPUTS-OUTPUTS)'!$T44,Assumptions!$C$122:$C$125,0))+INDEX(Assumptions!$H$129:$H$131,MATCH('Dashboard (INPUTS-OUTPUTS)'!$U44,Assumptions!$C$129:$C$131,0)))/3</f>
        <v>0.5</v>
      </c>
      <c r="W44" s="67" t="str">
        <f>IF($V44&gt;Assumptions!$E$111,Assumptions!$C$111,IF('Dashboard (INPUTS-OUTPUTS)'!$V44&lt;Assumptions!$E$113,Assumptions!$C$113,Assumptions!$C$112))</f>
        <v>Floating</v>
      </c>
      <c r="X44" s="67"/>
      <c r="Y44" s="67"/>
      <c r="Z44" s="67"/>
      <c r="AA44" s="67"/>
      <c r="AB44" s="67"/>
    </row>
    <row r="45" spans="2:30">
      <c r="I45" s="103"/>
      <c r="M45" s="75"/>
      <c r="S45" s="74" t="str">
        <f>Assumptions!$C$118</f>
        <v>&lt; BBB-  (Not Investment Grade)</v>
      </c>
      <c r="T45" s="74" t="str">
        <f>Assumptions!$C$124</f>
        <v>&gt;  100 ≤ 200 US$ million</v>
      </c>
      <c r="U45" s="74" t="str">
        <f>Assumptions!$C$131</f>
        <v>≤ 4 $MMBTU</v>
      </c>
      <c r="V45" s="108">
        <f>(INDEX(Assumptions!$E$117:$E$118,MATCH('Dashboard (INPUTS-OUTPUTS)'!$S45,Assumptions!$C$117:$C$118,0))+INDEX(Assumptions!$H$122:$H$125,MATCH('Dashboard (INPUTS-OUTPUTS)'!$T45,Assumptions!$C$122:$C$125,0))+INDEX(Assumptions!$H$129:$H$131,MATCH('Dashboard (INPUTS-OUTPUTS)'!$U45,Assumptions!$C$129:$C$131,0)))/3</f>
        <v>0.41666666666666669</v>
      </c>
      <c r="W45" s="67" t="str">
        <f>IF($V45&gt;Assumptions!$E$111,Assumptions!$C$111,IF('Dashboard (INPUTS-OUTPUTS)'!$V45&lt;Assumptions!$E$113,Assumptions!$C$113,Assumptions!$C$112))</f>
        <v>Floating</v>
      </c>
      <c r="X45" s="67"/>
      <c r="Y45" s="67"/>
      <c r="Z45" s="67"/>
      <c r="AA45" s="67"/>
      <c r="AB45" s="67"/>
      <c r="AC45" s="67"/>
    </row>
    <row r="46" spans="2:30">
      <c r="M46" s="75"/>
      <c r="S46" s="118" t="str">
        <f>Assumptions!$C$118</f>
        <v>&lt; BBB-  (Not Investment Grade)</v>
      </c>
      <c r="T46" s="118" t="str">
        <f>Assumptions!$C$125</f>
        <v>≤ 100 US$ million</v>
      </c>
      <c r="U46" s="118" t="str">
        <f>Assumptions!$C$131</f>
        <v>≤ 4 $MMBTU</v>
      </c>
      <c r="V46" s="109">
        <f>(INDEX(Assumptions!$E$117:$E$118,MATCH('Dashboard (INPUTS-OUTPUTS)'!$S46,Assumptions!$C$117:$C$118,0))+INDEX(Assumptions!$H$122:$H$125,MATCH('Dashboard (INPUTS-OUTPUTS)'!$T46,Assumptions!$C$122:$C$125,0))+INDEX(Assumptions!$H$129:$H$131,MATCH('Dashboard (INPUTS-OUTPUTS)'!$U46,Assumptions!$C$129:$C$131,0)))/3</f>
        <v>0.33333333333333331</v>
      </c>
      <c r="W46" s="67" t="str">
        <f>IF($V46&gt;Assumptions!$E$111,Assumptions!$C$111,IF('Dashboard (INPUTS-OUTPUTS)'!$V46&lt;Assumptions!$E$113,Assumptions!$C$113,Assumptions!$C$112))</f>
        <v>Floating</v>
      </c>
      <c r="X46" s="67"/>
      <c r="Y46" s="67"/>
      <c r="Z46" s="67"/>
      <c r="AA46" s="67"/>
      <c r="AB46" s="67"/>
      <c r="AC46" s="74"/>
    </row>
    <row r="47" spans="2:30">
      <c r="M47" s="75"/>
      <c r="AC47" s="74"/>
    </row>
    <row r="48" spans="2:30" ht="27" customHeight="1">
      <c r="M48" s="75"/>
      <c r="AC48" s="74"/>
    </row>
    <row r="49" spans="1:30">
      <c r="M49" s="75"/>
      <c r="AC49" s="74"/>
    </row>
    <row r="50" spans="1:30">
      <c r="M50" s="75"/>
      <c r="AC50" s="74"/>
    </row>
    <row r="51" spans="1:30">
      <c r="M51" s="75"/>
      <c r="AC51" s="74"/>
    </row>
    <row r="52" spans="1:30" ht="21">
      <c r="B52" s="135" t="s">
        <v>239</v>
      </c>
      <c r="M52" s="75"/>
      <c r="AC52" s="74"/>
    </row>
    <row r="53" spans="1:30" ht="18.75">
      <c r="B53" s="136" t="s">
        <v>240</v>
      </c>
      <c r="M53" s="75"/>
      <c r="AC53" s="74"/>
      <c r="AD53" s="51" t="s">
        <v>242</v>
      </c>
    </row>
    <row r="54" spans="1:30">
      <c r="A54" s="74"/>
      <c r="B54" s="134"/>
      <c r="M54" s="75"/>
      <c r="AC54" s="74"/>
      <c r="AD54" s="52" t="s">
        <v>151</v>
      </c>
    </row>
    <row r="55" spans="1:30">
      <c r="C55" s="56"/>
      <c r="M55" s="75"/>
      <c r="AC55" s="74"/>
      <c r="AD55" s="58" t="s">
        <v>243</v>
      </c>
    </row>
    <row r="56" spans="1:30" ht="18.75">
      <c r="B56" s="105"/>
      <c r="C56" s="94"/>
      <c r="M56" s="75"/>
      <c r="AC56" s="74"/>
      <c r="AD56" s="52" t="s">
        <v>143</v>
      </c>
    </row>
    <row r="57" spans="1:30">
      <c r="M57" s="75"/>
      <c r="AC57" s="60"/>
      <c r="AD57" s="58" t="s">
        <v>145</v>
      </c>
    </row>
    <row r="58" spans="1:30" ht="39.6" customHeight="1">
      <c r="C58" s="61"/>
      <c r="M58" s="75"/>
      <c r="AC58" s="60"/>
      <c r="AD58" s="52" t="s">
        <v>149</v>
      </c>
    </row>
    <row r="59" spans="1:30">
      <c r="M59" s="75"/>
      <c r="AC59" s="60"/>
      <c r="AD59" s="58" t="s">
        <v>150</v>
      </c>
    </row>
    <row r="60" spans="1:30">
      <c r="M60" s="75"/>
      <c r="AC60" s="60"/>
      <c r="AD60" s="52" t="s">
        <v>148</v>
      </c>
    </row>
    <row r="61" spans="1:30">
      <c r="M61" s="75"/>
      <c r="AC61" s="74"/>
      <c r="AD61" s="58" t="s">
        <v>41</v>
      </c>
    </row>
    <row r="62" spans="1:30">
      <c r="M62" s="75"/>
      <c r="AC62" s="74"/>
      <c r="AD62" s="52" t="s">
        <v>146</v>
      </c>
    </row>
    <row r="63" spans="1:30">
      <c r="M63" s="75"/>
      <c r="AC63" s="74"/>
      <c r="AD63" s="58" t="s">
        <v>147</v>
      </c>
    </row>
    <row r="64" spans="1:30">
      <c r="M64" s="75"/>
      <c r="AC64" s="60"/>
      <c r="AD64" s="52" t="s">
        <v>244</v>
      </c>
    </row>
    <row r="65" spans="2:31">
      <c r="M65" s="75"/>
      <c r="AC65" s="74"/>
      <c r="AD65" s="58" t="s">
        <v>244</v>
      </c>
    </row>
    <row r="66" spans="2:31">
      <c r="B66" s="80"/>
      <c r="M66" s="75"/>
      <c r="AC66" s="74"/>
      <c r="AD66" s="52" t="s">
        <v>245</v>
      </c>
    </row>
    <row r="67" spans="2:31">
      <c r="M67" s="75"/>
      <c r="AC67" s="74"/>
    </row>
    <row r="68" spans="2:31">
      <c r="M68" s="75"/>
      <c r="AC68" s="74"/>
    </row>
    <row r="69" spans="2:31">
      <c r="M69" s="75"/>
      <c r="AC69" s="74"/>
    </row>
    <row r="70" spans="2:31">
      <c r="M70" s="75"/>
    </row>
    <row r="71" spans="2:31" ht="37.5">
      <c r="B71" s="145" t="s">
        <v>246</v>
      </c>
      <c r="M71" s="75"/>
      <c r="AD71" s="63" t="s">
        <v>242</v>
      </c>
      <c r="AE71" s="62" t="s">
        <v>247</v>
      </c>
    </row>
    <row r="72" spans="2:31">
      <c r="M72" s="75"/>
      <c r="AD72" s="52" t="s">
        <v>160</v>
      </c>
      <c r="AE72" s="50">
        <v>2</v>
      </c>
    </row>
    <row r="73" spans="2:31">
      <c r="M73" s="140"/>
      <c r="AD73" s="58" t="s">
        <v>248</v>
      </c>
      <c r="AE73" s="50">
        <v>2</v>
      </c>
    </row>
    <row r="74" spans="2:31">
      <c r="M74" s="140"/>
      <c r="AD74" s="52" t="s">
        <v>158</v>
      </c>
      <c r="AE74" s="50">
        <v>1</v>
      </c>
    </row>
    <row r="75" spans="2:31">
      <c r="M75" s="140"/>
      <c r="AD75" s="58" t="s">
        <v>249</v>
      </c>
      <c r="AE75" s="50">
        <v>1</v>
      </c>
    </row>
    <row r="76" spans="2:31">
      <c r="M76" s="140"/>
      <c r="AD76" s="52" t="s">
        <v>250</v>
      </c>
      <c r="AE76" s="50">
        <v>1</v>
      </c>
    </row>
    <row r="77" spans="2:31">
      <c r="M77" s="140"/>
      <c r="AD77" s="58" t="s">
        <v>251</v>
      </c>
      <c r="AE77" s="50">
        <v>1</v>
      </c>
    </row>
    <row r="78" spans="2:31" ht="18.75">
      <c r="B78" s="105"/>
      <c r="M78" s="140"/>
      <c r="AD78" s="52" t="s">
        <v>154</v>
      </c>
      <c r="AE78" s="50">
        <v>9</v>
      </c>
    </row>
    <row r="79" spans="2:31">
      <c r="M79" s="140"/>
      <c r="AD79" s="58" t="s">
        <v>252</v>
      </c>
      <c r="AE79" s="50">
        <v>4</v>
      </c>
    </row>
    <row r="80" spans="2:31">
      <c r="M80" s="140"/>
      <c r="AD80" s="58" t="s">
        <v>174</v>
      </c>
      <c r="AE80" s="50">
        <v>1</v>
      </c>
    </row>
    <row r="81" spans="2:33">
      <c r="M81" s="140"/>
      <c r="AD81" s="58" t="s">
        <v>253</v>
      </c>
      <c r="AE81" s="50">
        <v>1</v>
      </c>
    </row>
    <row r="82" spans="2:33">
      <c r="M82" s="140"/>
      <c r="AD82" s="58" t="s">
        <v>254</v>
      </c>
      <c r="AE82" s="50">
        <v>1</v>
      </c>
    </row>
    <row r="83" spans="2:33">
      <c r="M83" s="140"/>
      <c r="AD83" s="58" t="s">
        <v>255</v>
      </c>
      <c r="AE83" s="50">
        <v>1</v>
      </c>
    </row>
    <row r="84" spans="2:33">
      <c r="M84" s="140"/>
      <c r="AD84" s="58" t="s">
        <v>256</v>
      </c>
      <c r="AE84" s="50">
        <v>1</v>
      </c>
    </row>
    <row r="85" spans="2:33">
      <c r="B85" s="90" t="s">
        <v>182</v>
      </c>
      <c r="M85" s="140"/>
      <c r="AD85" s="52" t="s">
        <v>245</v>
      </c>
      <c r="AE85" s="50">
        <v>13</v>
      </c>
    </row>
    <row r="86" spans="2:33">
      <c r="B86" t="s">
        <v>183</v>
      </c>
      <c r="M86" s="140"/>
      <c r="AD86" s="52"/>
      <c r="AE86" s="50"/>
    </row>
    <row r="87" spans="2:33">
      <c r="M87" s="140"/>
      <c r="AD87" s="52"/>
      <c r="AE87" s="50"/>
    </row>
    <row r="88" spans="2:33" ht="21">
      <c r="B88" s="135" t="s">
        <v>239</v>
      </c>
      <c r="M88" s="140"/>
    </row>
    <row r="89" spans="2:33" ht="18.75">
      <c r="B89" s="136" t="s">
        <v>240</v>
      </c>
      <c r="M89" s="140"/>
    </row>
    <row r="90" spans="2:33">
      <c r="M90" s="140"/>
    </row>
    <row r="91" spans="2:33">
      <c r="M91" s="140"/>
    </row>
    <row r="92" spans="2:33">
      <c r="M92" s="140"/>
    </row>
    <row r="93" spans="2:33">
      <c r="M93" s="140"/>
    </row>
    <row r="94" spans="2:33">
      <c r="B94" s="80"/>
      <c r="M94" s="140"/>
      <c r="AD94" s="51" t="s">
        <v>242</v>
      </c>
      <c r="AE94" s="51"/>
      <c r="AF94" s="51"/>
      <c r="AG94" s="51"/>
    </row>
    <row r="95" spans="2:33">
      <c r="M95" s="140"/>
      <c r="AD95" s="52" t="s">
        <v>193</v>
      </c>
    </row>
    <row r="96" spans="2:33">
      <c r="M96" s="140"/>
      <c r="AD96" s="52" t="s">
        <v>189</v>
      </c>
    </row>
    <row r="97" spans="2:30">
      <c r="M97" s="140"/>
      <c r="AD97" s="52" t="s">
        <v>191</v>
      </c>
    </row>
    <row r="98" spans="2:30">
      <c r="M98" s="140"/>
      <c r="AD98" s="52" t="s">
        <v>186</v>
      </c>
    </row>
    <row r="99" spans="2:30" ht="56.25">
      <c r="B99" s="145" t="s">
        <v>257</v>
      </c>
      <c r="M99" s="140"/>
      <c r="AD99" s="52" t="s">
        <v>244</v>
      </c>
    </row>
    <row r="100" spans="2:30">
      <c r="M100" s="140"/>
      <c r="AD100" s="52" t="s">
        <v>245</v>
      </c>
    </row>
    <row r="101" spans="2:30">
      <c r="M101" s="140"/>
    </row>
    <row r="102" spans="2:30">
      <c r="M102" s="140"/>
    </row>
    <row r="103" spans="2:30">
      <c r="M103" s="140"/>
    </row>
    <row r="104" spans="2:30">
      <c r="M104" s="140"/>
    </row>
    <row r="105" spans="2:30">
      <c r="M105" s="140"/>
      <c r="AD105" s="51" t="s">
        <v>242</v>
      </c>
    </row>
    <row r="106" spans="2:30">
      <c r="M106" s="140"/>
      <c r="AD106" s="52" t="s">
        <v>258</v>
      </c>
    </row>
    <row r="107" spans="2:30" ht="21">
      <c r="B107" s="135" t="s">
        <v>239</v>
      </c>
      <c r="M107" s="140"/>
      <c r="AD107" s="52" t="s">
        <v>259</v>
      </c>
    </row>
    <row r="108" spans="2:30" ht="18.75">
      <c r="B108" s="136" t="s">
        <v>240</v>
      </c>
      <c r="M108" s="140"/>
      <c r="AD108" s="52" t="s">
        <v>197</v>
      </c>
    </row>
    <row r="109" spans="2:30">
      <c r="M109" s="140"/>
      <c r="AD109" s="52" t="s">
        <v>186</v>
      </c>
    </row>
    <row r="110" spans="2:30">
      <c r="M110" s="140"/>
      <c r="AD110" s="52" t="s">
        <v>245</v>
      </c>
    </row>
    <row r="111" spans="2:30">
      <c r="M111" s="140"/>
    </row>
    <row r="112" spans="2:30">
      <c r="M112" s="140"/>
    </row>
    <row r="113" spans="1:31">
      <c r="M113" s="140"/>
    </row>
    <row r="114" spans="1:31">
      <c r="M114" s="140"/>
      <c r="AD114" s="51" t="s">
        <v>242</v>
      </c>
      <c r="AE114" t="s">
        <v>260</v>
      </c>
    </row>
    <row r="115" spans="1:31" ht="78.95" customHeight="1">
      <c r="A115" s="74"/>
      <c r="B115" s="154" t="s">
        <v>261</v>
      </c>
      <c r="M115" s="140"/>
      <c r="AD115" s="52" t="s">
        <v>211</v>
      </c>
      <c r="AE115" s="50">
        <v>1</v>
      </c>
    </row>
    <row r="116" spans="1:31">
      <c r="A116" s="74"/>
      <c r="B116" s="134"/>
      <c r="M116" s="140"/>
      <c r="AD116" s="52" t="s">
        <v>219</v>
      </c>
      <c r="AE116" s="50">
        <v>1</v>
      </c>
    </row>
    <row r="117" spans="1:31" ht="18.75">
      <c r="A117" s="74"/>
      <c r="B117" s="149"/>
      <c r="M117" s="140"/>
      <c r="AD117" s="52" t="s">
        <v>217</v>
      </c>
      <c r="AE117" s="50">
        <v>1</v>
      </c>
    </row>
    <row r="118" spans="1:31">
      <c r="M118" s="140"/>
      <c r="AD118" s="52" t="s">
        <v>209</v>
      </c>
      <c r="AE118" s="50">
        <v>1</v>
      </c>
    </row>
    <row r="119" spans="1:31">
      <c r="M119" s="140"/>
      <c r="AD119" s="52" t="s">
        <v>213</v>
      </c>
      <c r="AE119" s="50">
        <v>1</v>
      </c>
    </row>
    <row r="120" spans="1:31">
      <c r="M120" s="140"/>
      <c r="AD120" s="52" t="s">
        <v>204</v>
      </c>
      <c r="AE120" s="50">
        <v>1</v>
      </c>
    </row>
    <row r="121" spans="1:31" ht="21">
      <c r="B121" s="135" t="s">
        <v>239</v>
      </c>
      <c r="M121" s="140"/>
      <c r="AD121" s="52" t="s">
        <v>215</v>
      </c>
      <c r="AE121" s="50">
        <v>1</v>
      </c>
    </row>
    <row r="122" spans="1:31" ht="18.75">
      <c r="B122" s="136" t="s">
        <v>240</v>
      </c>
      <c r="M122" s="140"/>
      <c r="AD122" s="52" t="s">
        <v>244</v>
      </c>
      <c r="AE122" s="50"/>
    </row>
    <row r="123" spans="1:31">
      <c r="M123" s="140"/>
      <c r="AD123" s="52" t="s">
        <v>245</v>
      </c>
      <c r="AE123" s="50">
        <v>7</v>
      </c>
    </row>
    <row r="124" spans="1:31">
      <c r="M124" s="140"/>
    </row>
    <row r="125" spans="1:31">
      <c r="M125" s="140"/>
    </row>
    <row r="126" spans="1:31">
      <c r="M126" s="140"/>
    </row>
    <row r="127" spans="1:31">
      <c r="B127" s="80"/>
      <c r="M127" s="140"/>
    </row>
    <row r="128" spans="1:31">
      <c r="M128" s="140"/>
      <c r="AD128" s="51" t="s">
        <v>242</v>
      </c>
      <c r="AE128" s="51"/>
    </row>
    <row r="129" spans="2:30">
      <c r="M129" s="140"/>
      <c r="AD129" s="52" t="s">
        <v>262</v>
      </c>
    </row>
    <row r="130" spans="2:30">
      <c r="M130" s="140"/>
      <c r="AD130" s="58" t="s">
        <v>204</v>
      </c>
    </row>
    <row r="131" spans="2:30">
      <c r="M131" s="140"/>
      <c r="AD131" s="52" t="s">
        <v>223</v>
      </c>
    </row>
    <row r="132" spans="2:30">
      <c r="M132" s="140"/>
      <c r="AD132" s="58" t="s">
        <v>224</v>
      </c>
    </row>
    <row r="133" spans="2:30">
      <c r="M133" s="140"/>
      <c r="AD133" s="52" t="s">
        <v>263</v>
      </c>
    </row>
    <row r="134" spans="2:30">
      <c r="M134" s="140"/>
      <c r="AD134" s="58" t="s">
        <v>198</v>
      </c>
    </row>
    <row r="135" spans="2:30">
      <c r="M135" s="140"/>
      <c r="AD135" s="52" t="s">
        <v>226</v>
      </c>
    </row>
    <row r="136" spans="2:30" ht="56.25">
      <c r="B136" s="154" t="s">
        <v>264</v>
      </c>
      <c r="M136" s="140"/>
      <c r="AD136" s="58" t="s">
        <v>227</v>
      </c>
    </row>
    <row r="137" spans="2:30">
      <c r="M137" s="140"/>
      <c r="AD137" s="52" t="s">
        <v>265</v>
      </c>
    </row>
    <row r="138" spans="2:30">
      <c r="M138" s="140"/>
      <c r="AD138" s="58" t="s">
        <v>219</v>
      </c>
    </row>
    <row r="139" spans="2:30" ht="18.75">
      <c r="B139" s="105"/>
      <c r="M139" s="140"/>
      <c r="AD139" s="52" t="s">
        <v>266</v>
      </c>
    </row>
    <row r="140" spans="2:30">
      <c r="M140" s="140"/>
      <c r="AD140" s="58" t="s">
        <v>202</v>
      </c>
    </row>
    <row r="141" spans="2:30">
      <c r="M141" s="140"/>
      <c r="AD141" s="52" t="s">
        <v>245</v>
      </c>
    </row>
    <row r="142" spans="2:30">
      <c r="M142" s="140"/>
    </row>
    <row r="143" spans="2:30">
      <c r="M143" s="140"/>
    </row>
    <row r="144" spans="2:30">
      <c r="M144" s="140"/>
    </row>
    <row r="145" spans="2:13">
      <c r="M145" s="140"/>
    </row>
    <row r="146" spans="2:13">
      <c r="M146" s="140"/>
    </row>
    <row r="147" spans="2:13">
      <c r="M147" s="140"/>
    </row>
    <row r="148" spans="2:13" ht="21">
      <c r="B148" s="135" t="s">
        <v>239</v>
      </c>
      <c r="M148" s="140"/>
    </row>
    <row r="149" spans="2:13" ht="18.75">
      <c r="B149" s="136" t="s">
        <v>240</v>
      </c>
      <c r="M149" s="140"/>
    </row>
    <row r="150" spans="2:13">
      <c r="M150" s="140"/>
    </row>
    <row r="151" spans="2:13">
      <c r="M151" s="140"/>
    </row>
    <row r="152" spans="2:13">
      <c r="M152" s="140"/>
    </row>
    <row r="153" spans="2:13">
      <c r="M153" s="140"/>
    </row>
    <row r="154" spans="2:13">
      <c r="M154" s="140"/>
    </row>
    <row r="155" spans="2:13">
      <c r="M155" s="140"/>
    </row>
    <row r="156" spans="2:13">
      <c r="M156" s="140"/>
    </row>
    <row r="157" spans="2:13">
      <c r="M157" s="140"/>
    </row>
    <row r="158" spans="2:13">
      <c r="M158" s="140"/>
    </row>
    <row r="159" spans="2:13">
      <c r="M159" s="140"/>
    </row>
    <row r="160" spans="2:13">
      <c r="M160" s="140"/>
    </row>
    <row r="161" spans="1:13">
      <c r="M161" s="140"/>
    </row>
    <row r="162" spans="1:13" ht="18.75">
      <c r="B162" s="105"/>
      <c r="M162" s="140"/>
    </row>
    <row r="163" spans="1:13" ht="75">
      <c r="B163" s="154" t="s">
        <v>267</v>
      </c>
      <c r="M163" s="140"/>
    </row>
    <row r="164" spans="1:13">
      <c r="M164" s="140"/>
    </row>
    <row r="165" spans="1:13">
      <c r="M165" s="140"/>
    </row>
    <row r="166" spans="1:13">
      <c r="M166" s="140"/>
    </row>
    <row r="167" spans="1:13">
      <c r="M167" s="140"/>
    </row>
    <row r="168" spans="1:13">
      <c r="M168" s="140"/>
    </row>
    <row r="169" spans="1:13">
      <c r="M169" s="140"/>
    </row>
    <row r="170" spans="1:13">
      <c r="M170" s="140"/>
    </row>
    <row r="171" spans="1:13">
      <c r="M171" s="140"/>
    </row>
    <row r="172" spans="1:13">
      <c r="M172" s="140"/>
    </row>
    <row r="173" spans="1:13">
      <c r="M173" s="140"/>
    </row>
    <row r="174" spans="1:13">
      <c r="M174" s="140"/>
    </row>
    <row r="175" spans="1:13">
      <c r="A175" s="140"/>
      <c r="B175" s="140"/>
      <c r="C175" s="140"/>
      <c r="D175" s="140"/>
      <c r="E175" s="140"/>
      <c r="F175" s="140"/>
      <c r="G175" s="140"/>
      <c r="H175" s="140"/>
      <c r="I175" s="140"/>
      <c r="J175" s="140"/>
      <c r="K175" s="140"/>
      <c r="L175" s="140"/>
      <c r="M175" s="140"/>
    </row>
    <row r="176" spans="1:13">
      <c r="B176" s="80"/>
    </row>
    <row r="192" spans="2:2" ht="18.75">
      <c r="B192" s="105"/>
    </row>
    <row r="208" spans="2:2">
      <c r="B208" s="80"/>
    </row>
  </sheetData>
  <conditionalFormatting sqref="AC45:AC69">
    <cfRule type="colorScale" priority="9">
      <colorScale>
        <cfvo type="min"/>
        <cfvo type="percentile" val="50"/>
        <cfvo type="max"/>
        <color rgb="FFF8696B"/>
        <color rgb="FFFFEB84"/>
        <color rgb="FF63BE7B"/>
      </colorScale>
    </cfRule>
  </conditionalFormatting>
  <conditionalFormatting sqref="AC21:AC41">
    <cfRule type="colorScale" priority="8">
      <colorScale>
        <cfvo type="min"/>
        <cfvo type="percentile" val="50"/>
        <cfvo type="max"/>
        <color rgb="FFF8696B"/>
        <color rgb="FFFFEB84"/>
        <color rgb="FF63BE7B"/>
      </colorScale>
    </cfRule>
  </conditionalFormatting>
  <conditionalFormatting sqref="V23:V46">
    <cfRule type="colorScale" priority="2">
      <colorScale>
        <cfvo type="min"/>
        <cfvo type="percentile" val="50"/>
        <cfvo type="max"/>
        <color rgb="FFF8696B"/>
        <color rgb="FFFFEB84"/>
        <color rgb="FF63BE7B"/>
      </colorScale>
    </cfRule>
  </conditionalFormatting>
  <conditionalFormatting sqref="V4:V19">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7"/>
  <drawing r:id="rId8"/>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0000000}">
          <x14:formula1>
            <xm:f>Assumptions!$C$145:$C$148</xm:f>
          </x14:formula1>
          <xm:sqref>C20</xm:sqref>
        </x14:dataValidation>
        <x14:dataValidation type="list" allowBlank="1" showInputMessage="1" showErrorMessage="1" xr:uid="{00000000-0002-0000-0300-000001000000}">
          <x14:formula1>
            <xm:f>Assumptions!$C$161:$C$162</xm:f>
          </x14:formula1>
          <xm:sqref>G20</xm:sqref>
        </x14:dataValidation>
        <x14:dataValidation type="list" allowBlank="1" showInputMessage="1" showErrorMessage="1" xr:uid="{00000000-0002-0000-0300-000002000000}">
          <x14:formula1>
            <xm:f>Assumptions!$C$166:$C$167</xm:f>
          </x14:formula1>
          <xm:sqref>L23:L28 I20</xm:sqref>
        </x14:dataValidation>
        <x14:dataValidation type="list" allowBlank="1" showInputMessage="1" showErrorMessage="1" xr:uid="{00000000-0002-0000-0300-000003000000}">
          <x14:formula1>
            <xm:f>Assumptions!$C$152:$C$157</xm:f>
          </x14:formula1>
          <xm:sqref>E20</xm:sqref>
        </x14:dataValidation>
        <x14:dataValidation type="list" allowBlank="1" showInputMessage="1" showErrorMessage="1" xr:uid="{00000000-0002-0000-0300-000004000000}">
          <x14:formula1>
            <xm:f>Assumptions!$C$129:$C$131</xm:f>
          </x14:formula1>
          <xm:sqref>G5</xm:sqref>
        </x14:dataValidation>
        <x14:dataValidation type="list" allowBlank="1" showInputMessage="1" showErrorMessage="1" xr:uid="{00000000-0002-0000-0300-000005000000}">
          <x14:formula1>
            <xm:f>Assumptions!$C$117:$C$118</xm:f>
          </x14:formula1>
          <xm:sqref>C5</xm:sqref>
        </x14:dataValidation>
        <x14:dataValidation type="list" allowBlank="1" showInputMessage="1" showErrorMessage="1" xr:uid="{00000000-0002-0000-0300-000006000000}">
          <x14:formula1>
            <xm:f>Assumptions!$C$122:$C$125</xm:f>
          </x14:formula1>
          <xm:sqref>E5</xm:sqref>
        </x14:dataValidation>
      </x14:dataValidations>
    </ext>
    <ext xmlns:x14="http://schemas.microsoft.com/office/spreadsheetml/2009/9/main" uri="{A8765BA9-456A-4dab-B4F3-ACF838C121DE}">
      <x14:slicerList>
        <x14:slicer r:id="rId9"/>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4"/>
  <sheetViews>
    <sheetView workbookViewId="0">
      <selection activeCell="C18" sqref="C18"/>
    </sheetView>
  </sheetViews>
  <sheetFormatPr defaultRowHeight="15"/>
  <cols>
    <col min="1" max="1" width="24.5703125" customWidth="1"/>
    <col min="2" max="2" width="20.42578125" customWidth="1"/>
    <col min="3" max="3" width="43.5703125" customWidth="1"/>
    <col min="4" max="4" width="30.28515625" customWidth="1"/>
    <col min="5" max="5" width="30.42578125" customWidth="1"/>
    <col min="6" max="6" width="34.42578125" customWidth="1"/>
  </cols>
  <sheetData>
    <row r="1" spans="1:6">
      <c r="A1" s="57" t="s">
        <v>153</v>
      </c>
      <c r="B1" s="57" t="s">
        <v>268</v>
      </c>
      <c r="C1" s="57" t="s">
        <v>162</v>
      </c>
      <c r="D1" s="57"/>
      <c r="E1" s="65" t="s">
        <v>142</v>
      </c>
      <c r="F1" s="59" t="s">
        <v>141</v>
      </c>
    </row>
    <row r="2" spans="1:6">
      <c r="A2" t="s">
        <v>154</v>
      </c>
      <c r="B2" t="s">
        <v>269</v>
      </c>
      <c r="C2" t="s">
        <v>256</v>
      </c>
      <c r="E2" s="66" t="s">
        <v>143</v>
      </c>
      <c r="F2" t="s">
        <v>145</v>
      </c>
    </row>
    <row r="3" spans="1:6">
      <c r="A3" t="s">
        <v>154</v>
      </c>
      <c r="B3" t="s">
        <v>269</v>
      </c>
      <c r="C3" t="s">
        <v>252</v>
      </c>
      <c r="E3" s="66" t="s">
        <v>146</v>
      </c>
      <c r="F3" t="s">
        <v>147</v>
      </c>
    </row>
    <row r="4" spans="1:6">
      <c r="A4" t="s">
        <v>154</v>
      </c>
      <c r="B4" t="s">
        <v>270</v>
      </c>
      <c r="C4" t="s">
        <v>253</v>
      </c>
      <c r="E4" s="66" t="s">
        <v>148</v>
      </c>
      <c r="F4" t="s">
        <v>41</v>
      </c>
    </row>
    <row r="5" spans="1:6">
      <c r="A5" t="s">
        <v>154</v>
      </c>
      <c r="B5" t="s">
        <v>270</v>
      </c>
      <c r="C5" t="s">
        <v>252</v>
      </c>
      <c r="E5" s="66" t="s">
        <v>149</v>
      </c>
      <c r="F5" t="s">
        <v>150</v>
      </c>
    </row>
    <row r="6" spans="1:6">
      <c r="A6" t="s">
        <v>154</v>
      </c>
      <c r="B6" t="s">
        <v>271</v>
      </c>
      <c r="C6" t="s">
        <v>254</v>
      </c>
      <c r="E6" s="66" t="s">
        <v>151</v>
      </c>
      <c r="F6" t="s">
        <v>243</v>
      </c>
    </row>
    <row r="7" spans="1:6">
      <c r="A7" t="s">
        <v>154</v>
      </c>
      <c r="B7" t="s">
        <v>271</v>
      </c>
      <c r="C7" t="s">
        <v>252</v>
      </c>
    </row>
    <row r="8" spans="1:6">
      <c r="A8" t="s">
        <v>154</v>
      </c>
      <c r="B8" t="s">
        <v>272</v>
      </c>
      <c r="C8" t="s">
        <v>255</v>
      </c>
    </row>
    <row r="9" spans="1:6">
      <c r="A9" t="s">
        <v>154</v>
      </c>
      <c r="B9" t="s">
        <v>272</v>
      </c>
      <c r="C9" t="s">
        <v>252</v>
      </c>
    </row>
    <row r="10" spans="1:6">
      <c r="A10" t="s">
        <v>154</v>
      </c>
      <c r="B10" t="s">
        <v>273</v>
      </c>
      <c r="C10" t="s">
        <v>174</v>
      </c>
    </row>
    <row r="11" spans="1:6">
      <c r="A11" t="s">
        <v>250</v>
      </c>
      <c r="B11" t="s">
        <v>274</v>
      </c>
      <c r="C11" t="s">
        <v>251</v>
      </c>
    </row>
    <row r="12" spans="1:6">
      <c r="A12" t="s">
        <v>158</v>
      </c>
      <c r="B12" t="s">
        <v>274</v>
      </c>
      <c r="C12" t="s">
        <v>249</v>
      </c>
    </row>
    <row r="13" spans="1:6">
      <c r="A13" t="s">
        <v>160</v>
      </c>
      <c r="B13" t="s">
        <v>274</v>
      </c>
      <c r="C13" t="s">
        <v>248</v>
      </c>
    </row>
    <row r="14" spans="1:6">
      <c r="A14" t="s">
        <v>160</v>
      </c>
      <c r="B14" t="s">
        <v>275</v>
      </c>
      <c r="C14" t="s">
        <v>248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8"/>
  <sheetViews>
    <sheetView zoomScale="85" zoomScaleNormal="85" workbookViewId="0">
      <selection activeCell="B23" sqref="B22:B23"/>
    </sheetView>
  </sheetViews>
  <sheetFormatPr defaultRowHeight="15"/>
  <cols>
    <col min="1" max="1" width="20.5703125" customWidth="1"/>
    <col min="2" max="2" width="45.140625" customWidth="1"/>
    <col min="3" max="3" width="1.85546875" style="76" customWidth="1"/>
    <col min="4" max="4" width="16.28515625" customWidth="1"/>
    <col min="5" max="5" width="41.140625" customWidth="1"/>
    <col min="6" max="6" width="1.85546875" style="76" customWidth="1"/>
    <col min="7" max="7" width="12.5703125" customWidth="1"/>
    <col min="8" max="8" width="56.85546875" customWidth="1"/>
    <col min="9" max="9" width="1.85546875" style="76" customWidth="1"/>
    <col min="10" max="10" width="16.5703125" customWidth="1"/>
    <col min="11" max="11" width="58.7109375" customWidth="1"/>
  </cols>
  <sheetData>
    <row r="1" spans="1:11" ht="33.950000000000003" customHeight="1">
      <c r="A1" s="150" t="s">
        <v>185</v>
      </c>
      <c r="B1" s="150" t="s">
        <v>276</v>
      </c>
      <c r="C1" s="151"/>
      <c r="D1" s="150" t="s">
        <v>196</v>
      </c>
      <c r="E1" s="150" t="s">
        <v>195</v>
      </c>
      <c r="F1" s="151"/>
      <c r="G1" s="152" t="s">
        <v>206</v>
      </c>
      <c r="H1" s="150" t="s">
        <v>205</v>
      </c>
      <c r="I1" s="151"/>
      <c r="J1" s="152" t="s">
        <v>222</v>
      </c>
      <c r="K1" s="150" t="s">
        <v>221</v>
      </c>
    </row>
    <row r="2" spans="1:11">
      <c r="A2" t="s">
        <v>186</v>
      </c>
      <c r="B2" t="s">
        <v>188</v>
      </c>
      <c r="D2" t="s">
        <v>197</v>
      </c>
      <c r="E2" s="111" t="s">
        <v>198</v>
      </c>
      <c r="G2" t="s">
        <v>207</v>
      </c>
      <c r="H2" t="s">
        <v>209</v>
      </c>
      <c r="J2" t="s">
        <v>223</v>
      </c>
      <c r="K2" t="s">
        <v>224</v>
      </c>
    </row>
    <row r="3" spans="1:11">
      <c r="A3" t="s">
        <v>189</v>
      </c>
      <c r="B3" t="s">
        <v>190</v>
      </c>
      <c r="D3" t="s">
        <v>259</v>
      </c>
      <c r="E3" s="111" t="s">
        <v>200</v>
      </c>
      <c r="G3" t="s">
        <v>210</v>
      </c>
      <c r="H3" t="s">
        <v>211</v>
      </c>
      <c r="J3" t="s">
        <v>263</v>
      </c>
      <c r="K3" t="s">
        <v>198</v>
      </c>
    </row>
    <row r="4" spans="1:11">
      <c r="A4" t="s">
        <v>191</v>
      </c>
      <c r="B4" t="s">
        <v>192</v>
      </c>
      <c r="D4" t="s">
        <v>186</v>
      </c>
      <c r="E4" s="111" t="s">
        <v>202</v>
      </c>
      <c r="G4" t="s">
        <v>212</v>
      </c>
      <c r="H4" t="s">
        <v>213</v>
      </c>
      <c r="J4" t="s">
        <v>226</v>
      </c>
      <c r="K4" t="s">
        <v>227</v>
      </c>
    </row>
    <row r="5" spans="1:11">
      <c r="A5" t="s">
        <v>193</v>
      </c>
      <c r="B5" t="s">
        <v>194</v>
      </c>
      <c r="D5" t="s">
        <v>258</v>
      </c>
      <c r="E5" s="111" t="s">
        <v>204</v>
      </c>
      <c r="G5" t="s">
        <v>214</v>
      </c>
      <c r="H5" t="s">
        <v>215</v>
      </c>
      <c r="J5" t="s">
        <v>265</v>
      </c>
      <c r="K5" t="s">
        <v>219</v>
      </c>
    </row>
    <row r="6" spans="1:11">
      <c r="G6" t="s">
        <v>216</v>
      </c>
      <c r="H6" t="s">
        <v>217</v>
      </c>
      <c r="J6" t="s">
        <v>266</v>
      </c>
      <c r="K6" t="s">
        <v>202</v>
      </c>
    </row>
    <row r="7" spans="1:11">
      <c r="G7" t="s">
        <v>277</v>
      </c>
      <c r="H7" t="s">
        <v>219</v>
      </c>
      <c r="J7" t="s">
        <v>262</v>
      </c>
      <c r="K7" t="s">
        <v>204</v>
      </c>
    </row>
    <row r="8" spans="1:11">
      <c r="G8" t="s">
        <v>220</v>
      </c>
      <c r="H8" t="s">
        <v>204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755D91BC9728F42A9C51A68CB17567B" ma:contentTypeVersion="4" ma:contentTypeDescription="Create a new document." ma:contentTypeScope="" ma:versionID="1e423eee449d4a9d054d3e38c937f6ca">
  <xsd:schema xmlns:xsd="http://www.w3.org/2001/XMLSchema" xmlns:xs="http://www.w3.org/2001/XMLSchema" xmlns:p="http://schemas.microsoft.com/office/2006/metadata/properties" xmlns:ns2="23641e55-91f7-45a5-b911-335bdc6e514b" targetNamespace="http://schemas.microsoft.com/office/2006/metadata/properties" ma:root="true" ma:fieldsID="69777d0066ef9c7931b3459df26ec918" ns2:_="">
    <xsd:import namespace="23641e55-91f7-45a5-b911-335bdc6e51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41e55-91f7-45a5-b911-335bdc6e51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253E72-26A0-4F74-95B7-E570492C7CFE}"/>
</file>

<file path=customXml/itemProps2.xml><?xml version="1.0" encoding="utf-8"?>
<ds:datastoreItem xmlns:ds="http://schemas.openxmlformats.org/officeDocument/2006/customXml" ds:itemID="{49253609-F783-4E5E-9404-0D70B8D7C85B}"/>
</file>

<file path=customXml/itemProps3.xml><?xml version="1.0" encoding="utf-8"?>
<ds:datastoreItem xmlns:ds="http://schemas.openxmlformats.org/officeDocument/2006/customXml" ds:itemID="{07425CA0-EBBA-468C-B03E-3ACF537A6F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Visolajska</dc:creator>
  <cp:keywords/>
  <dc:description/>
  <cp:lastModifiedBy/>
  <cp:revision/>
  <dcterms:created xsi:type="dcterms:W3CDTF">2019-08-07T03:15:53Z</dcterms:created>
  <dcterms:modified xsi:type="dcterms:W3CDTF">2020-03-31T04:38:44Z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0x010100C755D91BC9728F42A9C51A68CB17567B</vt:lpwstr>
  </property>
</Properties>
</file>