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4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5.xml" ContentType="application/vnd.openxmlformats-officedocument.drawingml.chartshapes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ce Anderson\Dropbox\APEC\VSR Study\Report\Submittal Documents\FINAL\SSA Model\"/>
    </mc:Choice>
  </mc:AlternateContent>
  <xr:revisionPtr revIDLastSave="0" documentId="13_ncr:1_{34ECCF55-A041-44F1-990E-2375CBC4FD5E}" xr6:coauthVersionLast="45" xr6:coauthVersionMax="45" xr10:uidLastSave="{00000000-0000-0000-0000-000000000000}"/>
  <bookViews>
    <workbookView xWindow="780" yWindow="780" windowWidth="27795" windowHeight="15525" tabRatio="795" xr2:uid="{6DE8DD91-84BB-8148-9288-2D420ABC1330}"/>
  </bookViews>
  <sheets>
    <sheet name="Economic Impact Approach" sheetId="7" r:id="rId1"/>
    <sheet name="Environmental Inputs" sheetId="15" r:id="rId2"/>
    <sheet name="Selected Routes Liners" sheetId="9" r:id="rId3"/>
    <sheet name="Selected Routes Bulk" sheetId="8" r:id="rId4"/>
    <sheet name="Economic Impact Matrix" sheetId="10" r:id="rId5"/>
    <sheet name="EF Curves" sheetId="4" state="hidden" r:id="rId6"/>
    <sheet name="IMO GHG 2013 Study Table" sheetId="2" state="hidden" r:id="rId7"/>
  </sheets>
  <definedNames>
    <definedName name="_Ref387550883" localSheetId="6">'IMO GHG 2013 Study Table'!$A$1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0" i="10" l="1"/>
  <c r="F291" i="10"/>
  <c r="C144" i="10"/>
  <c r="C17" i="10" l="1"/>
  <c r="C199" i="10"/>
  <c r="C198" i="10"/>
  <c r="C197" i="10"/>
  <c r="C196" i="10"/>
  <c r="C48" i="10"/>
  <c r="C47" i="10"/>
  <c r="C46" i="10"/>
  <c r="A70" i="10" l="1"/>
  <c r="A120" i="10" s="1"/>
  <c r="A170" i="10" s="1"/>
  <c r="A221" i="10" s="1"/>
  <c r="A273" i="10" s="1"/>
  <c r="A324" i="10" s="1"/>
  <c r="A375" i="10" s="1"/>
  <c r="A426" i="10" s="1"/>
  <c r="A67" i="10"/>
  <c r="A117" i="10" s="1"/>
  <c r="A167" i="10" s="1"/>
  <c r="A218" i="10" s="1"/>
  <c r="A270" i="10" s="1"/>
  <c r="A321" i="10" s="1"/>
  <c r="A372" i="10" s="1"/>
  <c r="A423" i="10" s="1"/>
  <c r="F23" i="9"/>
  <c r="J12" i="9"/>
  <c r="T17" i="9"/>
  <c r="T16" i="9"/>
  <c r="T15" i="9"/>
  <c r="T14" i="9"/>
  <c r="T13" i="9"/>
  <c r="T12" i="9"/>
  <c r="A46" i="9" l="1"/>
  <c r="F48" i="9"/>
  <c r="T48" i="9"/>
  <c r="U48" i="9"/>
  <c r="H46" i="9"/>
  <c r="U46" i="9" s="1"/>
  <c r="U47" i="9" s="1"/>
  <c r="U49" i="9" s="1"/>
  <c r="G46" i="9"/>
  <c r="T46" i="9" s="1"/>
  <c r="T47" i="9" s="1"/>
  <c r="T49" i="9" s="1"/>
  <c r="E80" i="9"/>
  <c r="E81" i="9"/>
  <c r="E79" i="9"/>
  <c r="E69" i="9"/>
  <c r="E70" i="9"/>
  <c r="E68" i="9"/>
  <c r="E58" i="9"/>
  <c r="E59" i="9"/>
  <c r="E57" i="9"/>
  <c r="E49" i="9"/>
  <c r="E50" i="9"/>
  <c r="E48" i="9"/>
  <c r="E41" i="9"/>
  <c r="E42" i="9"/>
  <c r="E40" i="9"/>
  <c r="A23" i="9"/>
  <c r="A24" i="9"/>
  <c r="A25" i="9"/>
  <c r="A26" i="9"/>
  <c r="A27" i="9"/>
  <c r="A28" i="9"/>
  <c r="A29" i="9"/>
  <c r="F31" i="9"/>
  <c r="T31" i="9"/>
  <c r="U31" i="9"/>
  <c r="V31" i="9"/>
  <c r="I22" i="9"/>
  <c r="I23" i="9" s="1"/>
  <c r="V23" i="9" s="1"/>
  <c r="G22" i="9"/>
  <c r="G23" i="9" s="1"/>
  <c r="W31" i="9"/>
  <c r="J22" i="9"/>
  <c r="J23" i="9" s="1"/>
  <c r="X31" i="9"/>
  <c r="K22" i="9"/>
  <c r="K23" i="9" s="1"/>
  <c r="X23" i="9" s="1"/>
  <c r="Y31" i="9"/>
  <c r="L22" i="9"/>
  <c r="L23" i="9" s="1"/>
  <c r="Y23" i="9" s="1"/>
  <c r="Z31" i="9"/>
  <c r="M22" i="9"/>
  <c r="M23" i="9" s="1"/>
  <c r="Z23" i="9" s="1"/>
  <c r="AA31" i="9"/>
  <c r="N22" i="9"/>
  <c r="N23" i="9" s="1"/>
  <c r="AB31" i="9"/>
  <c r="O22" i="9"/>
  <c r="O23" i="9" s="1"/>
  <c r="AC31" i="9"/>
  <c r="P22" i="9"/>
  <c r="P23" i="9"/>
  <c r="AC23" i="9" s="1"/>
  <c r="AD31" i="9"/>
  <c r="Q22" i="9"/>
  <c r="Q23" i="9" s="1"/>
  <c r="H22" i="9"/>
  <c r="H23" i="9" s="1"/>
  <c r="AF23" i="8"/>
  <c r="AF24" i="8"/>
  <c r="AF22" i="8"/>
  <c r="AA14" i="8"/>
  <c r="AL14" i="8"/>
  <c r="U14" i="8"/>
  <c r="AF14" i="8" s="1"/>
  <c r="Y16" i="8"/>
  <c r="AJ16" i="8" s="1"/>
  <c r="U16" i="8"/>
  <c r="AF16" i="8" s="1"/>
  <c r="C434" i="10"/>
  <c r="B420" i="10"/>
  <c r="P420" i="10"/>
  <c r="O420" i="10"/>
  <c r="N420" i="10"/>
  <c r="M420" i="10"/>
  <c r="L420" i="10"/>
  <c r="K420" i="10"/>
  <c r="J420" i="10"/>
  <c r="I420" i="10"/>
  <c r="H420" i="10"/>
  <c r="G420" i="10"/>
  <c r="F420" i="10"/>
  <c r="E420" i="10"/>
  <c r="D420" i="10"/>
  <c r="F369" i="10"/>
  <c r="G369" i="10"/>
  <c r="H369" i="10"/>
  <c r="I369" i="10"/>
  <c r="J369" i="10"/>
  <c r="K369" i="10"/>
  <c r="L369" i="10"/>
  <c r="M369" i="10"/>
  <c r="N369" i="10"/>
  <c r="O369" i="10"/>
  <c r="P369" i="10"/>
  <c r="E369" i="10"/>
  <c r="D369" i="10"/>
  <c r="B369" i="10"/>
  <c r="F318" i="10"/>
  <c r="G318" i="10"/>
  <c r="H318" i="10"/>
  <c r="I318" i="10"/>
  <c r="J318" i="10"/>
  <c r="K318" i="10"/>
  <c r="L318" i="10"/>
  <c r="M318" i="10"/>
  <c r="N318" i="10"/>
  <c r="O318" i="10"/>
  <c r="P318" i="10"/>
  <c r="E318" i="10"/>
  <c r="D318" i="10"/>
  <c r="B318" i="10"/>
  <c r="F266" i="10"/>
  <c r="G266" i="10"/>
  <c r="H266" i="10"/>
  <c r="I266" i="10"/>
  <c r="J266" i="10"/>
  <c r="K266" i="10"/>
  <c r="L266" i="10"/>
  <c r="M266" i="10"/>
  <c r="N266" i="10"/>
  <c r="O266" i="10"/>
  <c r="P266" i="10"/>
  <c r="E266" i="10"/>
  <c r="E78" i="9"/>
  <c r="D266" i="10"/>
  <c r="B266" i="10"/>
  <c r="F215" i="10"/>
  <c r="G215" i="10"/>
  <c r="H215" i="10"/>
  <c r="I215" i="10"/>
  <c r="J215" i="10"/>
  <c r="K215" i="10"/>
  <c r="L215" i="10"/>
  <c r="M215" i="10"/>
  <c r="N215" i="10"/>
  <c r="O215" i="10"/>
  <c r="P215" i="10"/>
  <c r="E215" i="10"/>
  <c r="E67" i="9"/>
  <c r="D215" i="10"/>
  <c r="B215" i="10"/>
  <c r="G164" i="10"/>
  <c r="H164" i="10"/>
  <c r="I164" i="10"/>
  <c r="J164" i="10"/>
  <c r="K164" i="10"/>
  <c r="L164" i="10"/>
  <c r="M164" i="10"/>
  <c r="N164" i="10"/>
  <c r="O164" i="10"/>
  <c r="P164" i="10"/>
  <c r="F164" i="10"/>
  <c r="E164" i="10"/>
  <c r="E56" i="9"/>
  <c r="D164" i="10"/>
  <c r="B164" i="10"/>
  <c r="G114" i="10"/>
  <c r="H114" i="10"/>
  <c r="I114" i="10"/>
  <c r="J114" i="10"/>
  <c r="K114" i="10"/>
  <c r="L114" i="10"/>
  <c r="M114" i="10"/>
  <c r="N114" i="10"/>
  <c r="O114" i="10"/>
  <c r="P114" i="10"/>
  <c r="F114" i="10"/>
  <c r="E114" i="10"/>
  <c r="E47" i="9"/>
  <c r="D114" i="10"/>
  <c r="B114" i="10"/>
  <c r="F64" i="10"/>
  <c r="G64" i="10"/>
  <c r="H64" i="10"/>
  <c r="I64" i="10"/>
  <c r="J64" i="10"/>
  <c r="K64" i="10"/>
  <c r="L64" i="10"/>
  <c r="M64" i="10"/>
  <c r="N64" i="10"/>
  <c r="O64" i="10"/>
  <c r="P64" i="10"/>
  <c r="E64" i="10"/>
  <c r="E39" i="9"/>
  <c r="D64" i="10"/>
  <c r="B64" i="10"/>
  <c r="O13" i="10"/>
  <c r="F13" i="10"/>
  <c r="G13" i="10"/>
  <c r="H13" i="10"/>
  <c r="I13" i="10"/>
  <c r="J13" i="10"/>
  <c r="K13" i="10"/>
  <c r="L13" i="10"/>
  <c r="M13" i="10"/>
  <c r="N13" i="10"/>
  <c r="E13" i="10"/>
  <c r="E30" i="9"/>
  <c r="D13" i="10"/>
  <c r="B13" i="10"/>
  <c r="V14" i="8"/>
  <c r="AG14" i="8" s="1"/>
  <c r="W14" i="8"/>
  <c r="AH14" i="8" s="1"/>
  <c r="X14" i="8"/>
  <c r="AI14" i="8" s="1"/>
  <c r="Y14" i="8"/>
  <c r="AJ14" i="8" s="1"/>
  <c r="Z14" i="8"/>
  <c r="AK14" i="8" s="1"/>
  <c r="AB14" i="8"/>
  <c r="AC14" i="8"/>
  <c r="AN14" i="8" s="1"/>
  <c r="AD14" i="8"/>
  <c r="AO14" i="8" s="1"/>
  <c r="AE14" i="8"/>
  <c r="AP14" i="8" s="1"/>
  <c r="V15" i="8"/>
  <c r="AG15" i="8" s="1"/>
  <c r="W15" i="8"/>
  <c r="AH15" i="8" s="1"/>
  <c r="X15" i="8"/>
  <c r="Y15" i="8"/>
  <c r="AJ15" i="8" s="1"/>
  <c r="Z15" i="8"/>
  <c r="AA15" i="8"/>
  <c r="AL15" i="8" s="1"/>
  <c r="AB15" i="8"/>
  <c r="AM15" i="8" s="1"/>
  <c r="AC15" i="8"/>
  <c r="AN15" i="8" s="1"/>
  <c r="AD15" i="8"/>
  <c r="AO15" i="8" s="1"/>
  <c r="AE15" i="8"/>
  <c r="AP15" i="8" s="1"/>
  <c r="V16" i="8"/>
  <c r="AG16" i="8" s="1"/>
  <c r="W16" i="8"/>
  <c r="AH16" i="8" s="1"/>
  <c r="X16" i="8"/>
  <c r="AI16" i="8" s="1"/>
  <c r="Z16" i="8"/>
  <c r="AK16" i="8" s="1"/>
  <c r="AA16" i="8"/>
  <c r="AL16" i="8" s="1"/>
  <c r="AB16" i="8"/>
  <c r="AM16" i="8" s="1"/>
  <c r="AM24" i="8" s="1"/>
  <c r="AC16" i="8"/>
  <c r="AN16" i="8" s="1"/>
  <c r="AD16" i="8"/>
  <c r="AO16" i="8" s="1"/>
  <c r="AE16" i="8"/>
  <c r="AP16" i="8" s="1"/>
  <c r="U15" i="8"/>
  <c r="AF15" i="8" s="1"/>
  <c r="V13" i="8"/>
  <c r="W13" i="8"/>
  <c r="X13" i="8"/>
  <c r="Y13" i="8"/>
  <c r="Z13" i="8"/>
  <c r="AA13" i="8"/>
  <c r="AB13" i="8"/>
  <c r="AC13" i="8"/>
  <c r="AD13" i="8"/>
  <c r="AE13" i="8"/>
  <c r="U13" i="8"/>
  <c r="H74" i="9"/>
  <c r="H75" i="9" s="1"/>
  <c r="I74" i="9"/>
  <c r="I75" i="9" s="1"/>
  <c r="V75" i="9" s="1"/>
  <c r="J74" i="9"/>
  <c r="W74" i="9" s="1"/>
  <c r="K74" i="9"/>
  <c r="X74" i="9" s="1"/>
  <c r="L74" i="9"/>
  <c r="Y74" i="9" s="1"/>
  <c r="M74" i="9"/>
  <c r="N74" i="9"/>
  <c r="AA74" i="9" s="1"/>
  <c r="O74" i="9"/>
  <c r="AB74" i="9" s="1"/>
  <c r="P74" i="9"/>
  <c r="P75" i="9" s="1"/>
  <c r="Q74" i="9"/>
  <c r="Q75" i="9" s="1"/>
  <c r="AD75" i="9" s="1"/>
  <c r="G74" i="9"/>
  <c r="T74" i="9" s="1"/>
  <c r="H63" i="9"/>
  <c r="H64" i="9" s="1"/>
  <c r="I63" i="9"/>
  <c r="V63" i="9" s="1"/>
  <c r="J63" i="9"/>
  <c r="J64" i="9" s="1"/>
  <c r="K63" i="9"/>
  <c r="L63" i="9"/>
  <c r="Y63" i="9" s="1"/>
  <c r="M63" i="9"/>
  <c r="Z63" i="9" s="1"/>
  <c r="N63" i="9"/>
  <c r="AA63" i="9" s="1"/>
  <c r="O63" i="9"/>
  <c r="AB63" i="9" s="1"/>
  <c r="P63" i="9"/>
  <c r="P64" i="9" s="1"/>
  <c r="Q63" i="9"/>
  <c r="Q64" i="9" s="1"/>
  <c r="AD64" i="9" s="1"/>
  <c r="G63" i="9"/>
  <c r="T63" i="9" s="1"/>
  <c r="Q54" i="9"/>
  <c r="Q55" i="9" s="1"/>
  <c r="AD55" i="9" s="1"/>
  <c r="H54" i="9"/>
  <c r="U54" i="9" s="1"/>
  <c r="I54" i="9"/>
  <c r="V54" i="9" s="1"/>
  <c r="J54" i="9"/>
  <c r="K54" i="9"/>
  <c r="X54" i="9" s="1"/>
  <c r="L54" i="9"/>
  <c r="M54" i="9"/>
  <c r="M55" i="9" s="1"/>
  <c r="Z55" i="9" s="1"/>
  <c r="N54" i="9"/>
  <c r="AA54" i="9" s="1"/>
  <c r="O54" i="9"/>
  <c r="AB54" i="9" s="1"/>
  <c r="P54" i="9"/>
  <c r="P55" i="9" s="1"/>
  <c r="AC55" i="9" s="1"/>
  <c r="G54" i="9"/>
  <c r="I46" i="9"/>
  <c r="V46" i="9" s="1"/>
  <c r="V47" i="9" s="1"/>
  <c r="V49" i="9" s="1"/>
  <c r="J46" i="9"/>
  <c r="W46" i="9" s="1"/>
  <c r="W47" i="9" s="1"/>
  <c r="W49" i="9" s="1"/>
  <c r="K46" i="9"/>
  <c r="L46" i="9"/>
  <c r="Y46" i="9" s="1"/>
  <c r="Y47" i="9" s="1"/>
  <c r="Y49" i="9" s="1"/>
  <c r="M46" i="9"/>
  <c r="Z46" i="9" s="1"/>
  <c r="Z47" i="9" s="1"/>
  <c r="Z49" i="9" s="1"/>
  <c r="N46" i="9"/>
  <c r="AA46" i="9" s="1"/>
  <c r="AA47" i="9" s="1"/>
  <c r="AA49" i="9" s="1"/>
  <c r="O46" i="9"/>
  <c r="AB46" i="9" s="1"/>
  <c r="AB47" i="9" s="1"/>
  <c r="AB49" i="9" s="1"/>
  <c r="P46" i="9"/>
  <c r="AC46" i="9" s="1"/>
  <c r="AC47" i="9" s="1"/>
  <c r="AC49" i="9" s="1"/>
  <c r="Q46" i="9"/>
  <c r="AD46" i="9" s="1"/>
  <c r="AD47" i="9" s="1"/>
  <c r="AD49" i="9" s="1"/>
  <c r="H37" i="9"/>
  <c r="U37" i="9" s="1"/>
  <c r="I37" i="9"/>
  <c r="J37" i="9"/>
  <c r="J38" i="9" s="1"/>
  <c r="W38" i="9" s="1"/>
  <c r="K37" i="9"/>
  <c r="K38" i="9" s="1"/>
  <c r="X38" i="9" s="1"/>
  <c r="L37" i="9"/>
  <c r="L38" i="9" s="1"/>
  <c r="Y38" i="9" s="1"/>
  <c r="M37" i="9"/>
  <c r="Z37" i="9" s="1"/>
  <c r="N37" i="9"/>
  <c r="N38" i="9" s="1"/>
  <c r="AA38" i="9" s="1"/>
  <c r="O37" i="9"/>
  <c r="AB37" i="9" s="1"/>
  <c r="P37" i="9"/>
  <c r="AC37" i="9" s="1"/>
  <c r="Q37" i="9"/>
  <c r="G37" i="9"/>
  <c r="T37" i="9" s="1"/>
  <c r="G21" i="9"/>
  <c r="H21" i="9"/>
  <c r="I21" i="9"/>
  <c r="J21" i="9"/>
  <c r="K21" i="9"/>
  <c r="L21" i="9"/>
  <c r="M21" i="9"/>
  <c r="N21" i="9"/>
  <c r="O21" i="9"/>
  <c r="P21" i="9"/>
  <c r="Q21" i="9"/>
  <c r="H20" i="9"/>
  <c r="I20" i="9"/>
  <c r="J20" i="9"/>
  <c r="K20" i="9"/>
  <c r="L20" i="9"/>
  <c r="M20" i="9"/>
  <c r="N20" i="9"/>
  <c r="O20" i="9"/>
  <c r="P20" i="9"/>
  <c r="Q20" i="9"/>
  <c r="G20" i="9"/>
  <c r="A54" i="9"/>
  <c r="A55" i="9"/>
  <c r="F57" i="9"/>
  <c r="T57" i="9"/>
  <c r="U57" i="9"/>
  <c r="V57" i="9"/>
  <c r="W57" i="9"/>
  <c r="X57" i="9"/>
  <c r="Y57" i="9"/>
  <c r="Z57" i="9"/>
  <c r="AA57" i="9"/>
  <c r="AB57" i="9"/>
  <c r="AC57" i="9"/>
  <c r="AD57" i="9"/>
  <c r="A63" i="9"/>
  <c r="A64" i="9"/>
  <c r="A65" i="9"/>
  <c r="A66" i="9"/>
  <c r="F68" i="9"/>
  <c r="T68" i="9"/>
  <c r="U68" i="9"/>
  <c r="AK15" i="8"/>
  <c r="AI15" i="8"/>
  <c r="AM14" i="8"/>
  <c r="A74" i="9"/>
  <c r="A75" i="9"/>
  <c r="A76" i="9"/>
  <c r="A77" i="9"/>
  <c r="F79" i="9"/>
  <c r="T79" i="9"/>
  <c r="U79" i="9"/>
  <c r="V79" i="9"/>
  <c r="W79" i="9"/>
  <c r="X79" i="9"/>
  <c r="Y79" i="9"/>
  <c r="Z79" i="9"/>
  <c r="AA79" i="9"/>
  <c r="AB79" i="9"/>
  <c r="AC79" i="9"/>
  <c r="V68" i="9"/>
  <c r="W68" i="9"/>
  <c r="X68" i="9"/>
  <c r="Y68" i="9"/>
  <c r="Z68" i="9"/>
  <c r="AA68" i="9"/>
  <c r="AB68" i="9"/>
  <c r="AC68" i="9"/>
  <c r="AD68" i="9"/>
  <c r="V48" i="9"/>
  <c r="W48" i="9"/>
  <c r="X48" i="9"/>
  <c r="Y48" i="9"/>
  <c r="Z48" i="9"/>
  <c r="AA48" i="9"/>
  <c r="AB48" i="9"/>
  <c r="AC48" i="9"/>
  <c r="AD48" i="9"/>
  <c r="X46" i="9"/>
  <c r="X47" i="9" s="1"/>
  <c r="X49" i="9" s="1"/>
  <c r="AD37" i="9"/>
  <c r="Q38" i="9"/>
  <c r="AD38" i="9" s="1"/>
  <c r="A37" i="9"/>
  <c r="A38" i="9"/>
  <c r="F40" i="9"/>
  <c r="T40" i="9"/>
  <c r="U40" i="9"/>
  <c r="V40" i="9"/>
  <c r="W40" i="9"/>
  <c r="X40" i="9"/>
  <c r="Y40" i="9"/>
  <c r="Z40" i="9"/>
  <c r="AA40" i="9"/>
  <c r="AB40" i="9"/>
  <c r="AC40" i="9"/>
  <c r="AD40" i="9"/>
  <c r="M38" i="9"/>
  <c r="Z38" i="9" s="1"/>
  <c r="X37" i="9"/>
  <c r="V37" i="9"/>
  <c r="I38" i="9"/>
  <c r="V38" i="9" s="1"/>
  <c r="F75" i="9"/>
  <c r="F76" i="9"/>
  <c r="F77" i="9"/>
  <c r="F74" i="9"/>
  <c r="F78" i="9"/>
  <c r="F80" i="9"/>
  <c r="F64" i="9"/>
  <c r="F65" i="9"/>
  <c r="F66" i="9"/>
  <c r="F63" i="9"/>
  <c r="F67" i="9"/>
  <c r="F69" i="9"/>
  <c r="F54" i="9"/>
  <c r="F55" i="9"/>
  <c r="F56" i="9"/>
  <c r="F58" i="9"/>
  <c r="F46" i="9"/>
  <c r="F47" i="9"/>
  <c r="F49" i="9"/>
  <c r="F38" i="9"/>
  <c r="F37" i="9"/>
  <c r="F39" i="9"/>
  <c r="F41" i="9"/>
  <c r="F24" i="9"/>
  <c r="F25" i="9"/>
  <c r="F26" i="9"/>
  <c r="F27" i="9"/>
  <c r="F28" i="9"/>
  <c r="F29" i="9"/>
  <c r="I64" i="9"/>
  <c r="O64" i="9"/>
  <c r="AB64" i="9" s="1"/>
  <c r="F30" i="9"/>
  <c r="F32" i="9" s="1"/>
  <c r="AC63" i="9"/>
  <c r="C399" i="10"/>
  <c r="C400" i="10"/>
  <c r="C401" i="10"/>
  <c r="C402" i="10"/>
  <c r="C403" i="10"/>
  <c r="C454" i="10"/>
  <c r="C351" i="10"/>
  <c r="C300" i="10"/>
  <c r="C248" i="10"/>
  <c r="C148" i="10"/>
  <c r="C98" i="10"/>
  <c r="C453" i="10"/>
  <c r="C350" i="10"/>
  <c r="C299" i="10"/>
  <c r="C247" i="10"/>
  <c r="C147" i="10"/>
  <c r="C97" i="10"/>
  <c r="C452" i="10"/>
  <c r="C349" i="10"/>
  <c r="C298" i="10"/>
  <c r="C246" i="10"/>
  <c r="C195" i="10"/>
  <c r="C146" i="10"/>
  <c r="C96" i="10"/>
  <c r="C45" i="10"/>
  <c r="C451" i="10"/>
  <c r="C348" i="10"/>
  <c r="C297" i="10"/>
  <c r="C245" i="10"/>
  <c r="C194" i="10"/>
  <c r="C145" i="10"/>
  <c r="C95" i="10"/>
  <c r="C44" i="10"/>
  <c r="C450" i="10"/>
  <c r="C347" i="10"/>
  <c r="C296" i="10"/>
  <c r="C244" i="10"/>
  <c r="C193" i="10"/>
  <c r="C201" i="10" s="1"/>
  <c r="C94" i="10"/>
  <c r="C100" i="10" s="1"/>
  <c r="C43" i="10"/>
  <c r="CF233" i="10"/>
  <c r="CG233" i="10" s="1"/>
  <c r="CH233" i="10" s="1"/>
  <c r="CF232" i="10"/>
  <c r="CG232" i="10" s="1"/>
  <c r="CH232" i="10" s="1"/>
  <c r="C281" i="10"/>
  <c r="C229" i="10"/>
  <c r="C178" i="10"/>
  <c r="C128" i="10"/>
  <c r="C78" i="10"/>
  <c r="C27" i="10"/>
  <c r="C331" i="10"/>
  <c r="C127" i="10"/>
  <c r="C77" i="10"/>
  <c r="C424" i="10"/>
  <c r="C373" i="10"/>
  <c r="C381" i="10" s="1"/>
  <c r="C330" i="10"/>
  <c r="C271" i="10"/>
  <c r="C280" i="10" s="1"/>
  <c r="C219" i="10"/>
  <c r="C228" i="10"/>
  <c r="C168" i="10"/>
  <c r="C177" i="10" s="1"/>
  <c r="C26" i="10"/>
  <c r="C77" i="9"/>
  <c r="C76" i="9"/>
  <c r="D74" i="9"/>
  <c r="D75" i="9"/>
  <c r="B67" i="9"/>
  <c r="D63" i="9"/>
  <c r="D64" i="9"/>
  <c r="D65" i="9"/>
  <c r="D66" i="9"/>
  <c r="B56" i="9"/>
  <c r="D54" i="9"/>
  <c r="D55" i="9"/>
  <c r="B47" i="9"/>
  <c r="D46" i="9"/>
  <c r="B39" i="9"/>
  <c r="D37" i="9"/>
  <c r="D38" i="9"/>
  <c r="C29" i="9"/>
  <c r="B30" i="9"/>
  <c r="C28" i="9"/>
  <c r="C27" i="9"/>
  <c r="D23" i="9"/>
  <c r="D24" i="9"/>
  <c r="D25" i="9"/>
  <c r="D26" i="9"/>
  <c r="D27" i="9"/>
  <c r="D28" i="9"/>
  <c r="D29" i="9"/>
  <c r="D76" i="9"/>
  <c r="D77" i="9"/>
  <c r="C382" i="10"/>
  <c r="CF234" i="10"/>
  <c r="B78" i="9"/>
  <c r="AD79" i="9"/>
  <c r="Q65" i="9"/>
  <c r="AD65" i="9" s="1"/>
  <c r="Y54" i="9"/>
  <c r="L55" i="9"/>
  <c r="Y55" i="9" s="1"/>
  <c r="K75" i="9"/>
  <c r="K76" i="9" s="1"/>
  <c r="C433" i="10"/>
  <c r="C432" i="10"/>
  <c r="C250" i="10" l="1"/>
  <c r="CH234" i="10"/>
  <c r="CG234" i="10"/>
  <c r="C49" i="10"/>
  <c r="L75" i="9"/>
  <c r="Y75" i="9" s="1"/>
  <c r="AP23" i="8"/>
  <c r="K55" i="9"/>
  <c r="X55" i="9" s="1"/>
  <c r="X56" i="9" s="1"/>
  <c r="X58" i="9" s="1"/>
  <c r="W50" i="9"/>
  <c r="I24" i="9"/>
  <c r="AA37" i="9"/>
  <c r="AC74" i="9"/>
  <c r="L320" i="10"/>
  <c r="L337" i="10" s="1"/>
  <c r="P24" i="9"/>
  <c r="M64" i="9"/>
  <c r="Z64" i="9" s="1"/>
  <c r="U74" i="9"/>
  <c r="I76" i="9"/>
  <c r="I77" i="9" s="1"/>
  <c r="V77" i="9" s="1"/>
  <c r="I55" i="9"/>
  <c r="V55" i="9" s="1"/>
  <c r="G371" i="10"/>
  <c r="G387" i="10" s="1"/>
  <c r="C150" i="10"/>
  <c r="C456" i="10"/>
  <c r="C405" i="10"/>
  <c r="C353" i="10"/>
  <c r="C302" i="10"/>
  <c r="P38" i="9"/>
  <c r="AC38" i="9" s="1"/>
  <c r="AC39" i="9" s="1"/>
  <c r="AC41" i="9" s="1"/>
  <c r="V74" i="9"/>
  <c r="H38" i="9"/>
  <c r="U38" i="9" s="1"/>
  <c r="U39" i="9" s="1"/>
  <c r="U41" i="9" s="1"/>
  <c r="X39" i="9"/>
  <c r="X41" i="9" s="1"/>
  <c r="AD74" i="9"/>
  <c r="O38" i="9"/>
  <c r="AB38" i="9" s="1"/>
  <c r="H55" i="9"/>
  <c r="U55" i="9" s="1"/>
  <c r="U56" i="9" s="1"/>
  <c r="U58" i="9" s="1"/>
  <c r="AA50" i="9"/>
  <c r="N64" i="9"/>
  <c r="AA64" i="9" s="1"/>
  <c r="X50" i="9"/>
  <c r="U64" i="9"/>
  <c r="H65" i="9"/>
  <c r="H66" i="9" s="1"/>
  <c r="U66" i="9" s="1"/>
  <c r="W63" i="9"/>
  <c r="X75" i="9"/>
  <c r="Z54" i="9"/>
  <c r="U63" i="9"/>
  <c r="AI23" i="8"/>
  <c r="M320" i="10"/>
  <c r="M337" i="10" s="1"/>
  <c r="G64" i="9"/>
  <c r="T64" i="9" s="1"/>
  <c r="N55" i="9"/>
  <c r="AA55" i="9" s="1"/>
  <c r="AD50" i="9"/>
  <c r="N116" i="10"/>
  <c r="N133" i="10" s="1"/>
  <c r="AH22" i="8"/>
  <c r="N75" i="9"/>
  <c r="AA75" i="9" s="1"/>
  <c r="AD63" i="9"/>
  <c r="F320" i="10"/>
  <c r="F336" i="10" s="1"/>
  <c r="O320" i="10"/>
  <c r="AM22" i="8"/>
  <c r="T23" i="9"/>
  <c r="G24" i="9"/>
  <c r="G25" i="9" s="1"/>
  <c r="AC64" i="9"/>
  <c r="P65" i="9"/>
  <c r="AA23" i="9"/>
  <c r="N24" i="9"/>
  <c r="V56" i="9"/>
  <c r="V58" i="9" s="1"/>
  <c r="AC75" i="9"/>
  <c r="P76" i="9"/>
  <c r="H76" i="9"/>
  <c r="U75" i="9"/>
  <c r="Q24" i="9"/>
  <c r="AD23" i="9"/>
  <c r="K77" i="9"/>
  <c r="X77" i="9" s="1"/>
  <c r="X76" i="9"/>
  <c r="U50" i="9"/>
  <c r="O65" i="9"/>
  <c r="M24" i="9"/>
  <c r="L64" i="9"/>
  <c r="Y37" i="9"/>
  <c r="Y39" i="9" s="1"/>
  <c r="Y41" i="9" s="1"/>
  <c r="O55" i="9"/>
  <c r="AB55" i="9" s="1"/>
  <c r="AB56" i="9" s="1"/>
  <c r="AB58" i="9" s="1"/>
  <c r="AD54" i="9"/>
  <c r="AD56" i="9" s="1"/>
  <c r="AD58" i="9" s="1"/>
  <c r="W37" i="9"/>
  <c r="W39" i="9" s="1"/>
  <c r="W41" i="9" s="1"/>
  <c r="J75" i="9"/>
  <c r="G75" i="9"/>
  <c r="AN22" i="8"/>
  <c r="Z39" i="9"/>
  <c r="Z41" i="9" s="1"/>
  <c r="G38" i="9"/>
  <c r="T38" i="9" s="1"/>
  <c r="T39" i="9" s="1"/>
  <c r="T41" i="9" s="1"/>
  <c r="K24" i="9"/>
  <c r="X24" i="9" s="1"/>
  <c r="F116" i="10"/>
  <c r="F132" i="10" s="1"/>
  <c r="O116" i="10"/>
  <c r="AG22" i="8"/>
  <c r="H371" i="10"/>
  <c r="H388" i="10" s="1"/>
  <c r="AA56" i="9"/>
  <c r="AA58" i="9" s="1"/>
  <c r="M116" i="10"/>
  <c r="AB50" i="9"/>
  <c r="Z50" i="9"/>
  <c r="K116" i="10"/>
  <c r="AN24" i="8"/>
  <c r="M422" i="10"/>
  <c r="O422" i="10"/>
  <c r="AP24" i="8"/>
  <c r="F422" i="10"/>
  <c r="AH24" i="8"/>
  <c r="H116" i="10"/>
  <c r="AJ23" i="8"/>
  <c r="AH23" i="8"/>
  <c r="AM23" i="8"/>
  <c r="I371" i="10"/>
  <c r="AJ24" i="8"/>
  <c r="I422" i="10"/>
  <c r="L24" i="9"/>
  <c r="W23" i="9"/>
  <c r="J24" i="9"/>
  <c r="N371" i="10"/>
  <c r="AO23" i="8"/>
  <c r="Y56" i="9"/>
  <c r="Y58" i="9" s="1"/>
  <c r="U23" i="9"/>
  <c r="H24" i="9"/>
  <c r="Q76" i="9"/>
  <c r="N320" i="10"/>
  <c r="AO22" i="8"/>
  <c r="J116" i="10"/>
  <c r="Y50" i="9"/>
  <c r="V64" i="9"/>
  <c r="I65" i="9"/>
  <c r="X63" i="9"/>
  <c r="K64" i="9"/>
  <c r="L422" i="10"/>
  <c r="F371" i="10"/>
  <c r="AG23" i="8"/>
  <c r="AB23" i="9"/>
  <c r="O24" i="9"/>
  <c r="G422" i="10"/>
  <c r="K371" i="10"/>
  <c r="G116" i="10"/>
  <c r="V50" i="9"/>
  <c r="H320" i="10"/>
  <c r="AI22" i="8"/>
  <c r="AL23" i="8"/>
  <c r="J422" i="10"/>
  <c r="AK24" i="8"/>
  <c r="I25" i="9"/>
  <c r="V24" i="9"/>
  <c r="O75" i="9"/>
  <c r="G320" i="10"/>
  <c r="L371" i="10"/>
  <c r="AL24" i="8"/>
  <c r="P25" i="9"/>
  <c r="AC24" i="9"/>
  <c r="Q66" i="9"/>
  <c r="AD66" i="9" s="1"/>
  <c r="U65" i="9"/>
  <c r="O371" i="10"/>
  <c r="K422" i="10"/>
  <c r="J371" i="10"/>
  <c r="AK23" i="8"/>
  <c r="AO24" i="8"/>
  <c r="N422" i="10"/>
  <c r="AG24" i="8"/>
  <c r="AC54" i="9"/>
  <c r="AC56" i="9" s="1"/>
  <c r="AC58" i="9" s="1"/>
  <c r="J320" i="10"/>
  <c r="AK22" i="8"/>
  <c r="AB39" i="9"/>
  <c r="AB41" i="9" s="1"/>
  <c r="V39" i="9"/>
  <c r="V41" i="9" s="1"/>
  <c r="W64" i="9"/>
  <c r="J65" i="9"/>
  <c r="W54" i="9"/>
  <c r="J55" i="9"/>
  <c r="W55" i="9" s="1"/>
  <c r="Z74" i="9"/>
  <c r="M75" i="9"/>
  <c r="T24" i="9"/>
  <c r="AD39" i="9"/>
  <c r="AD41" i="9" s="1"/>
  <c r="M371" i="10"/>
  <c r="AA39" i="9"/>
  <c r="AA41" i="9" s="1"/>
  <c r="AP22" i="8"/>
  <c r="I116" i="10"/>
  <c r="L116" i="10"/>
  <c r="AN23" i="8"/>
  <c r="AC50" i="9"/>
  <c r="T54" i="9"/>
  <c r="G55" i="9"/>
  <c r="T55" i="9" s="1"/>
  <c r="AI24" i="8"/>
  <c r="H422" i="10"/>
  <c r="AL22" i="8"/>
  <c r="K320" i="10"/>
  <c r="Z56" i="9"/>
  <c r="Z58" i="9" s="1"/>
  <c r="I320" i="10"/>
  <c r="AJ22" i="8"/>
  <c r="G386" i="10" l="1"/>
  <c r="L336" i="10"/>
  <c r="G388" i="10"/>
  <c r="N76" i="9"/>
  <c r="N77" i="9" s="1"/>
  <c r="AA77" i="9" s="1"/>
  <c r="H387" i="10"/>
  <c r="M65" i="9"/>
  <c r="L335" i="10"/>
  <c r="L338" i="10" s="1"/>
  <c r="L76" i="9"/>
  <c r="L77" i="9" s="1"/>
  <c r="Y77" i="9" s="1"/>
  <c r="N131" i="10"/>
  <c r="X78" i="9"/>
  <c r="X80" i="9" s="1"/>
  <c r="H386" i="10"/>
  <c r="V76" i="9"/>
  <c r="V78" i="9" s="1"/>
  <c r="V80" i="9" s="1"/>
  <c r="K25" i="9"/>
  <c r="K26" i="9" s="1"/>
  <c r="N132" i="10"/>
  <c r="F131" i="10"/>
  <c r="F133" i="10"/>
  <c r="N65" i="9"/>
  <c r="N66" i="9" s="1"/>
  <c r="AA66" i="9" s="1"/>
  <c r="M336" i="10"/>
  <c r="F66" i="10"/>
  <c r="F83" i="10" s="1"/>
  <c r="X42" i="9"/>
  <c r="O337" i="10"/>
  <c r="O336" i="10"/>
  <c r="O335" i="10"/>
  <c r="M335" i="10"/>
  <c r="F335" i="10"/>
  <c r="F337" i="10"/>
  <c r="G65" i="9"/>
  <c r="T65" i="9" s="1"/>
  <c r="AD67" i="9"/>
  <c r="AD69" i="9" s="1"/>
  <c r="U67" i="9"/>
  <c r="U69" i="9" s="1"/>
  <c r="J76" i="9"/>
  <c r="W75" i="9"/>
  <c r="N25" i="9"/>
  <c r="AA24" i="9"/>
  <c r="O133" i="10"/>
  <c r="O131" i="10"/>
  <c r="O132" i="10"/>
  <c r="W42" i="9"/>
  <c r="AB65" i="9"/>
  <c r="O66" i="9"/>
  <c r="AB66" i="9" s="1"/>
  <c r="AD24" i="9"/>
  <c r="Q25" i="9"/>
  <c r="G76" i="9"/>
  <c r="T75" i="9"/>
  <c r="U76" i="9"/>
  <c r="H77" i="9"/>
  <c r="U77" i="9" s="1"/>
  <c r="K66" i="10"/>
  <c r="K82" i="10" s="1"/>
  <c r="AC65" i="9"/>
  <c r="P66" i="9"/>
  <c r="AC66" i="9" s="1"/>
  <c r="U42" i="9"/>
  <c r="Z42" i="9"/>
  <c r="Y42" i="9"/>
  <c r="J66" i="10"/>
  <c r="J82" i="10" s="1"/>
  <c r="AC76" i="9"/>
  <c r="P77" i="9"/>
  <c r="AC77" i="9" s="1"/>
  <c r="Z24" i="9"/>
  <c r="M25" i="9"/>
  <c r="H66" i="10"/>
  <c r="H81" i="10" s="1"/>
  <c r="I66" i="10"/>
  <c r="I83" i="10" s="1"/>
  <c r="L65" i="9"/>
  <c r="Y64" i="9"/>
  <c r="H437" i="10"/>
  <c r="H439" i="10"/>
  <c r="H438" i="10"/>
  <c r="AD76" i="9"/>
  <c r="Q77" i="9"/>
  <c r="AD77" i="9" s="1"/>
  <c r="M66" i="10"/>
  <c r="M82" i="10" s="1"/>
  <c r="AB42" i="9"/>
  <c r="K438" i="10"/>
  <c r="K437" i="10"/>
  <c r="K439" i="10"/>
  <c r="F438" i="10"/>
  <c r="F437" i="10"/>
  <c r="F439" i="10"/>
  <c r="U24" i="9"/>
  <c r="H25" i="9"/>
  <c r="K131" i="10"/>
  <c r="K133" i="10"/>
  <c r="K132" i="10"/>
  <c r="J335" i="10"/>
  <c r="J337" i="10"/>
  <c r="J336" i="10"/>
  <c r="Z65" i="9"/>
  <c r="M66" i="9"/>
  <c r="Z66" i="9" s="1"/>
  <c r="X64" i="9"/>
  <c r="K65" i="9"/>
  <c r="J133" i="10"/>
  <c r="J131" i="10"/>
  <c r="J132" i="10"/>
  <c r="N387" i="10"/>
  <c r="N386" i="10"/>
  <c r="N388" i="10"/>
  <c r="O438" i="10"/>
  <c r="O437" i="10"/>
  <c r="O439" i="10"/>
  <c r="K386" i="10"/>
  <c r="K388" i="10"/>
  <c r="K387" i="10"/>
  <c r="V42" i="9"/>
  <c r="G66" i="10"/>
  <c r="AC42" i="9"/>
  <c r="N66" i="10"/>
  <c r="N82" i="10" s="1"/>
  <c r="L133" i="10"/>
  <c r="L132" i="10"/>
  <c r="L131" i="10"/>
  <c r="N439" i="10"/>
  <c r="N437" i="10"/>
  <c r="N438" i="10"/>
  <c r="I387" i="10"/>
  <c r="I386" i="10"/>
  <c r="I388" i="10"/>
  <c r="I133" i="10"/>
  <c r="I131" i="10"/>
  <c r="I132" i="10"/>
  <c r="L437" i="10"/>
  <c r="L438" i="10"/>
  <c r="L439" i="10"/>
  <c r="AA42" i="9"/>
  <c r="L66" i="10"/>
  <c r="L82" i="10" s="1"/>
  <c r="J386" i="10"/>
  <c r="J388" i="10"/>
  <c r="J387" i="10"/>
  <c r="V25" i="9"/>
  <c r="I26" i="9"/>
  <c r="H336" i="10"/>
  <c r="H337" i="10"/>
  <c r="H335" i="10"/>
  <c r="G132" i="10"/>
  <c r="G131" i="10"/>
  <c r="G133" i="10"/>
  <c r="J25" i="9"/>
  <c r="W24" i="9"/>
  <c r="M439" i="10"/>
  <c r="M438" i="10"/>
  <c r="M437" i="10"/>
  <c r="AD42" i="9"/>
  <c r="O66" i="10"/>
  <c r="O82" i="10" s="1"/>
  <c r="AA76" i="9"/>
  <c r="V65" i="9"/>
  <c r="I66" i="9"/>
  <c r="V66" i="9" s="1"/>
  <c r="I439" i="10"/>
  <c r="I437" i="10"/>
  <c r="I438" i="10"/>
  <c r="J437" i="10"/>
  <c r="J439" i="10"/>
  <c r="J438" i="10"/>
  <c r="F386" i="10"/>
  <c r="F388" i="10"/>
  <c r="F387" i="10"/>
  <c r="H132" i="10"/>
  <c r="H131" i="10"/>
  <c r="H133" i="10"/>
  <c r="T56" i="9"/>
  <c r="T58" i="9" s="1"/>
  <c r="Y59" i="9" s="1"/>
  <c r="Z75" i="9"/>
  <c r="M76" i="9"/>
  <c r="P26" i="9"/>
  <c r="AC25" i="9"/>
  <c r="K336" i="10"/>
  <c r="K337" i="10"/>
  <c r="K335" i="10"/>
  <c r="M388" i="10"/>
  <c r="M386" i="10"/>
  <c r="M387" i="10"/>
  <c r="W56" i="9"/>
  <c r="W58" i="9" s="1"/>
  <c r="G438" i="10"/>
  <c r="G437" i="10"/>
  <c r="G439" i="10"/>
  <c r="M131" i="10"/>
  <c r="M132" i="10"/>
  <c r="M133" i="10"/>
  <c r="G335" i="10"/>
  <c r="G336" i="10"/>
  <c r="G337" i="10"/>
  <c r="T25" i="9"/>
  <c r="G26" i="9"/>
  <c r="AB75" i="9"/>
  <c r="O76" i="9"/>
  <c r="I335" i="10"/>
  <c r="I336" i="10"/>
  <c r="I337" i="10"/>
  <c r="W65" i="9"/>
  <c r="J66" i="9"/>
  <c r="W66" i="9" s="1"/>
  <c r="O386" i="10"/>
  <c r="O388" i="10"/>
  <c r="O387" i="10"/>
  <c r="L386" i="10"/>
  <c r="L388" i="10"/>
  <c r="L387" i="10"/>
  <c r="AB24" i="9"/>
  <c r="O25" i="9"/>
  <c r="N336" i="10"/>
  <c r="N335" i="10"/>
  <c r="N337" i="10"/>
  <c r="Y24" i="9"/>
  <c r="L25" i="9"/>
  <c r="K81" i="10" l="1"/>
  <c r="G389" i="10"/>
  <c r="G390" i="10" s="1"/>
  <c r="K83" i="10"/>
  <c r="L339" i="10"/>
  <c r="L341" i="10"/>
  <c r="L342" i="10" s="1"/>
  <c r="N134" i="10"/>
  <c r="H389" i="10"/>
  <c r="Y76" i="9"/>
  <c r="Y78" i="9" s="1"/>
  <c r="Y80" i="9" s="1"/>
  <c r="X25" i="9"/>
  <c r="G66" i="9"/>
  <c r="T66" i="9" s="1"/>
  <c r="F82" i="10"/>
  <c r="N389" i="10"/>
  <c r="F134" i="10"/>
  <c r="AA65" i="9"/>
  <c r="AA67" i="9" s="1"/>
  <c r="AA69" i="9" s="1"/>
  <c r="M338" i="10"/>
  <c r="V67" i="9"/>
  <c r="V69" i="9" s="1"/>
  <c r="M440" i="10"/>
  <c r="H82" i="10"/>
  <c r="F81" i="10"/>
  <c r="F84" i="10" s="1"/>
  <c r="H338" i="10"/>
  <c r="H83" i="10"/>
  <c r="F338" i="10"/>
  <c r="AA78" i="9"/>
  <c r="AA80" i="9" s="1"/>
  <c r="N166" i="10"/>
  <c r="N183" i="10" s="1"/>
  <c r="N217" i="10"/>
  <c r="N232" i="10" s="1"/>
  <c r="O338" i="10"/>
  <c r="N440" i="10"/>
  <c r="U78" i="9"/>
  <c r="U80" i="9" s="1"/>
  <c r="K440" i="10"/>
  <c r="H134" i="10"/>
  <c r="O134" i="10"/>
  <c r="W76" i="9"/>
  <c r="J77" i="9"/>
  <c r="W77" i="9" s="1"/>
  <c r="G134" i="10"/>
  <c r="I81" i="10"/>
  <c r="G77" i="9"/>
  <c r="T77" i="9" s="1"/>
  <c r="T76" i="9"/>
  <c r="I217" i="10"/>
  <c r="I234" i="10" s="1"/>
  <c r="I82" i="10"/>
  <c r="F440" i="10"/>
  <c r="J83" i="10"/>
  <c r="J81" i="10"/>
  <c r="AC59" i="9"/>
  <c r="K338" i="10"/>
  <c r="I166" i="10"/>
  <c r="I182" i="10" s="1"/>
  <c r="AC67" i="9"/>
  <c r="AC69" i="9" s="1"/>
  <c r="N26" i="9"/>
  <c r="AA25" i="9"/>
  <c r="Z25" i="9"/>
  <c r="M26" i="9"/>
  <c r="Q26" i="9"/>
  <c r="AD25" i="9"/>
  <c r="W67" i="9"/>
  <c r="W69" i="9" s="1"/>
  <c r="F166" i="10"/>
  <c r="F182" i="10" s="1"/>
  <c r="Z67" i="9"/>
  <c r="Z69" i="9" s="1"/>
  <c r="J217" i="10"/>
  <c r="J232" i="10" s="1"/>
  <c r="L66" i="9"/>
  <c r="Y66" i="9" s="1"/>
  <c r="Y65" i="9"/>
  <c r="AC78" i="9"/>
  <c r="AC80" i="9" s="1"/>
  <c r="AB67" i="9"/>
  <c r="AB69" i="9" s="1"/>
  <c r="H26" i="9"/>
  <c r="U25" i="9"/>
  <c r="I134" i="10"/>
  <c r="K389" i="10"/>
  <c r="J338" i="10"/>
  <c r="M81" i="10"/>
  <c r="M83" i="10"/>
  <c r="Y25" i="9"/>
  <c r="L26" i="9"/>
  <c r="T26" i="9"/>
  <c r="G27" i="9"/>
  <c r="T67" i="9"/>
  <c r="T69" i="9" s="1"/>
  <c r="J440" i="10"/>
  <c r="I440" i="10"/>
  <c r="O81" i="10"/>
  <c r="O83" i="10"/>
  <c r="V26" i="9"/>
  <c r="I27" i="9"/>
  <c r="J166" i="10"/>
  <c r="L389" i="10"/>
  <c r="I389" i="10"/>
  <c r="G81" i="10"/>
  <c r="G83" i="10"/>
  <c r="G82" i="10"/>
  <c r="J134" i="10"/>
  <c r="X26" i="9"/>
  <c r="K27" i="9"/>
  <c r="K166" i="10"/>
  <c r="AD78" i="9"/>
  <c r="AD80" i="9" s="1"/>
  <c r="AB76" i="9"/>
  <c r="O77" i="9"/>
  <c r="AB77" i="9" s="1"/>
  <c r="W25" i="9"/>
  <c r="J26" i="9"/>
  <c r="L83" i="10"/>
  <c r="L81" i="10"/>
  <c r="N81" i="10"/>
  <c r="N83" i="10"/>
  <c r="G217" i="10"/>
  <c r="AA59" i="9"/>
  <c r="M217" i="10"/>
  <c r="AB59" i="9"/>
  <c r="O166" i="10"/>
  <c r="G166" i="10"/>
  <c r="L217" i="10"/>
  <c r="M166" i="10"/>
  <c r="O217" i="10"/>
  <c r="V59" i="9"/>
  <c r="L166" i="10"/>
  <c r="AD59" i="9"/>
  <c r="N338" i="10"/>
  <c r="O389" i="10"/>
  <c r="M134" i="10"/>
  <c r="H166" i="10"/>
  <c r="W59" i="9"/>
  <c r="H217" i="10"/>
  <c r="O440" i="10"/>
  <c r="Z59" i="9"/>
  <c r="P27" i="9"/>
  <c r="AC26" i="9"/>
  <c r="G440" i="10"/>
  <c r="Z76" i="9"/>
  <c r="M77" i="9"/>
  <c r="Z77" i="9" s="1"/>
  <c r="X65" i="9"/>
  <c r="K66" i="9"/>
  <c r="X66" i="9" s="1"/>
  <c r="K217" i="10"/>
  <c r="AB25" i="9"/>
  <c r="O26" i="9"/>
  <c r="I338" i="10"/>
  <c r="G338" i="10"/>
  <c r="M389" i="10"/>
  <c r="F389" i="10"/>
  <c r="U59" i="9"/>
  <c r="X59" i="9"/>
  <c r="J389" i="10"/>
  <c r="L440" i="10"/>
  <c r="L134" i="10"/>
  <c r="K134" i="10"/>
  <c r="H440" i="10"/>
  <c r="G392" i="10" l="1"/>
  <c r="G393" i="10" s="1"/>
  <c r="H135" i="10"/>
  <c r="H137" i="10"/>
  <c r="H138" i="10" s="1"/>
  <c r="N135" i="10"/>
  <c r="N137" i="10"/>
  <c r="N138" i="10" s="1"/>
  <c r="F135" i="10"/>
  <c r="F137" i="10"/>
  <c r="F138" i="10" s="1"/>
  <c r="F85" i="10"/>
  <c r="F87" i="10"/>
  <c r="F88" i="10" s="1"/>
  <c r="G135" i="10"/>
  <c r="G137" i="10"/>
  <c r="G138" i="10" s="1"/>
  <c r="K135" i="10"/>
  <c r="K137" i="10"/>
  <c r="K138" i="10" s="1"/>
  <c r="L135" i="10"/>
  <c r="L137" i="10"/>
  <c r="L138" i="10" s="1"/>
  <c r="M135" i="10"/>
  <c r="M137" i="10"/>
  <c r="M138" i="10" s="1"/>
  <c r="J135" i="10"/>
  <c r="J137" i="10"/>
  <c r="J138" i="10" s="1"/>
  <c r="I135" i="10"/>
  <c r="I137" i="10"/>
  <c r="I138" i="10" s="1"/>
  <c r="O135" i="10"/>
  <c r="O137" i="10"/>
  <c r="O138" i="10" s="1"/>
  <c r="K84" i="10"/>
  <c r="K441" i="10"/>
  <c r="K443" i="10"/>
  <c r="K444" i="10" s="1"/>
  <c r="H441" i="10"/>
  <c r="H443" i="10"/>
  <c r="H444" i="10" s="1"/>
  <c r="I441" i="10"/>
  <c r="I443" i="10"/>
  <c r="I444" i="10" s="1"/>
  <c r="N441" i="10"/>
  <c r="N443" i="10"/>
  <c r="N444" i="10" s="1"/>
  <c r="J441" i="10"/>
  <c r="J443" i="10"/>
  <c r="J444" i="10" s="1"/>
  <c r="M441" i="10"/>
  <c r="M443" i="10"/>
  <c r="M444" i="10" s="1"/>
  <c r="G441" i="10"/>
  <c r="G443" i="10"/>
  <c r="G444" i="10" s="1"/>
  <c r="L441" i="10"/>
  <c r="L443" i="10"/>
  <c r="L444" i="10" s="1"/>
  <c r="O441" i="10"/>
  <c r="O443" i="10"/>
  <c r="O444" i="10" s="1"/>
  <c r="F441" i="10"/>
  <c r="F443" i="10"/>
  <c r="F444" i="10" s="1"/>
  <c r="O390" i="10"/>
  <c r="O392" i="10"/>
  <c r="O393" i="10" s="1"/>
  <c r="H390" i="10"/>
  <c r="H392" i="10"/>
  <c r="H393" i="10" s="1"/>
  <c r="J390" i="10"/>
  <c r="J392" i="10"/>
  <c r="J393" i="10" s="1"/>
  <c r="F390" i="10"/>
  <c r="F392" i="10"/>
  <c r="F393" i="10" s="1"/>
  <c r="N390" i="10"/>
  <c r="N392" i="10"/>
  <c r="N393" i="10" s="1"/>
  <c r="M390" i="10"/>
  <c r="M392" i="10"/>
  <c r="M393" i="10" s="1"/>
  <c r="I390" i="10"/>
  <c r="I392" i="10"/>
  <c r="I393" i="10" s="1"/>
  <c r="L390" i="10"/>
  <c r="L392" i="10"/>
  <c r="L393" i="10" s="1"/>
  <c r="K390" i="10"/>
  <c r="K392" i="10"/>
  <c r="K393" i="10" s="1"/>
  <c r="G339" i="10"/>
  <c r="G341" i="10"/>
  <c r="G342" i="10" s="1"/>
  <c r="J339" i="10"/>
  <c r="J341" i="10"/>
  <c r="J342" i="10" s="1"/>
  <c r="O339" i="10"/>
  <c r="O341" i="10"/>
  <c r="O342" i="10" s="1"/>
  <c r="N339" i="10"/>
  <c r="N341" i="10"/>
  <c r="N342" i="10" s="1"/>
  <c r="M339" i="10"/>
  <c r="M341" i="10"/>
  <c r="M342" i="10" s="1"/>
  <c r="F339" i="10"/>
  <c r="F341" i="10"/>
  <c r="F342" i="10" s="1"/>
  <c r="I339" i="10"/>
  <c r="I341" i="10"/>
  <c r="I342" i="10" s="1"/>
  <c r="K339" i="10"/>
  <c r="K341" i="10"/>
  <c r="K342" i="10" s="1"/>
  <c r="H339" i="10"/>
  <c r="H341" i="10"/>
  <c r="H342" i="10" s="1"/>
  <c r="N181" i="10"/>
  <c r="N234" i="10"/>
  <c r="W78" i="9"/>
  <c r="W80" i="9" s="1"/>
  <c r="W81" i="9" s="1"/>
  <c r="J234" i="10"/>
  <c r="T78" i="9"/>
  <c r="T80" i="9" s="1"/>
  <c r="AA81" i="9" s="1"/>
  <c r="Y67" i="9"/>
  <c r="Y69" i="9" s="1"/>
  <c r="N182" i="10"/>
  <c r="F181" i="10"/>
  <c r="H84" i="10"/>
  <c r="F183" i="10"/>
  <c r="L269" i="10"/>
  <c r="L286" i="10" s="1"/>
  <c r="N233" i="10"/>
  <c r="I233" i="10"/>
  <c r="I232" i="10"/>
  <c r="L84" i="10"/>
  <c r="I183" i="10"/>
  <c r="I181" i="10"/>
  <c r="Z78" i="9"/>
  <c r="Z80" i="9" s="1"/>
  <c r="K269" i="10" s="1"/>
  <c r="M84" i="10"/>
  <c r="AA26" i="9"/>
  <c r="N27" i="9"/>
  <c r="AB78" i="9"/>
  <c r="AB80" i="9" s="1"/>
  <c r="M269" i="10" s="1"/>
  <c r="G84" i="10"/>
  <c r="F269" i="10"/>
  <c r="X81" i="9"/>
  <c r="G269" i="10"/>
  <c r="AC81" i="9"/>
  <c r="N269" i="10"/>
  <c r="AD26" i="9"/>
  <c r="Q27" i="9"/>
  <c r="J233" i="10"/>
  <c r="M27" i="9"/>
  <c r="Z26" i="9"/>
  <c r="J84" i="10"/>
  <c r="I84" i="10"/>
  <c r="U81" i="9"/>
  <c r="J269" i="10"/>
  <c r="G232" i="10"/>
  <c r="G234" i="10"/>
  <c r="G233" i="10"/>
  <c r="M181" i="10"/>
  <c r="M183" i="10"/>
  <c r="M182" i="10"/>
  <c r="AD81" i="9"/>
  <c r="O269" i="10"/>
  <c r="J27" i="9"/>
  <c r="W26" i="9"/>
  <c r="O232" i="10"/>
  <c r="O234" i="10"/>
  <c r="O233" i="10"/>
  <c r="AB70" i="9"/>
  <c r="AC70" i="9"/>
  <c r="Y70" i="9"/>
  <c r="F217" i="10"/>
  <c r="U70" i="9"/>
  <c r="AD70" i="9"/>
  <c r="AA70" i="9"/>
  <c r="L232" i="10"/>
  <c r="L234" i="10"/>
  <c r="L233" i="10"/>
  <c r="K182" i="10"/>
  <c r="K183" i="10"/>
  <c r="K181" i="10"/>
  <c r="AB26" i="9"/>
  <c r="O27" i="9"/>
  <c r="AC27" i="9"/>
  <c r="P28" i="9"/>
  <c r="H234" i="10"/>
  <c r="H233" i="10"/>
  <c r="H232" i="10"/>
  <c r="J181" i="10"/>
  <c r="J182" i="10"/>
  <c r="J183" i="10"/>
  <c r="W70" i="9"/>
  <c r="G182" i="10"/>
  <c r="G181" i="10"/>
  <c r="G183" i="10"/>
  <c r="O182" i="10"/>
  <c r="O181" i="10"/>
  <c r="O183" i="10"/>
  <c r="L181" i="10"/>
  <c r="L183" i="10"/>
  <c r="L182" i="10"/>
  <c r="M234" i="10"/>
  <c r="M232" i="10"/>
  <c r="M233" i="10"/>
  <c r="V27" i="9"/>
  <c r="I28" i="9"/>
  <c r="U26" i="9"/>
  <c r="H27" i="9"/>
  <c r="X67" i="9"/>
  <c r="X69" i="9" s="1"/>
  <c r="X70" i="9" s="1"/>
  <c r="O84" i="10"/>
  <c r="Z70" i="9"/>
  <c r="T27" i="9"/>
  <c r="G28" i="9"/>
  <c r="X27" i="9"/>
  <c r="K28" i="9"/>
  <c r="V70" i="9"/>
  <c r="Y26" i="9"/>
  <c r="L27" i="9"/>
  <c r="K233" i="10"/>
  <c r="K234" i="10"/>
  <c r="K232" i="10"/>
  <c r="H182" i="10"/>
  <c r="H181" i="10"/>
  <c r="H183" i="10"/>
  <c r="N84" i="10"/>
  <c r="L85" i="10" l="1"/>
  <c r="L87" i="10"/>
  <c r="L88" i="10" s="1"/>
  <c r="H85" i="10"/>
  <c r="H87" i="10"/>
  <c r="H88" i="10" s="1"/>
  <c r="K85" i="10"/>
  <c r="K87" i="10"/>
  <c r="K88" i="10" s="1"/>
  <c r="G85" i="10"/>
  <c r="G87" i="10"/>
  <c r="G88" i="10" s="1"/>
  <c r="O85" i="10"/>
  <c r="O87" i="10"/>
  <c r="O88" i="10" s="1"/>
  <c r="M85" i="10"/>
  <c r="M87" i="10"/>
  <c r="M88" i="10" s="1"/>
  <c r="N85" i="10"/>
  <c r="N87" i="10"/>
  <c r="N88" i="10" s="1"/>
  <c r="I85" i="10"/>
  <c r="I87" i="10"/>
  <c r="I88" i="10" s="1"/>
  <c r="J85" i="10"/>
  <c r="J87" i="10"/>
  <c r="J88" i="10" s="1"/>
  <c r="N184" i="10"/>
  <c r="H269" i="10"/>
  <c r="H286" i="10" s="1"/>
  <c r="N235" i="10"/>
  <c r="J235" i="10"/>
  <c r="L285" i="10"/>
  <c r="L284" i="10"/>
  <c r="V81" i="9"/>
  <c r="I269" i="10"/>
  <c r="I286" i="10" s="1"/>
  <c r="I184" i="10"/>
  <c r="F184" i="10"/>
  <c r="Z81" i="9"/>
  <c r="Y81" i="9"/>
  <c r="I235" i="10"/>
  <c r="F286" i="10"/>
  <c r="F285" i="10"/>
  <c r="F284" i="10"/>
  <c r="H235" i="10"/>
  <c r="K184" i="10"/>
  <c r="O235" i="10"/>
  <c r="N284" i="10"/>
  <c r="N285" i="10"/>
  <c r="N286" i="10"/>
  <c r="K235" i="10"/>
  <c r="AB81" i="9"/>
  <c r="M28" i="9"/>
  <c r="Z27" i="9"/>
  <c r="G284" i="10"/>
  <c r="G285" i="10"/>
  <c r="G286" i="10"/>
  <c r="AA27" i="9"/>
  <c r="N28" i="9"/>
  <c r="J285" i="10"/>
  <c r="J286" i="10"/>
  <c r="J284" i="10"/>
  <c r="Q28" i="9"/>
  <c r="AD27" i="9"/>
  <c r="Y27" i="9"/>
  <c r="L28" i="9"/>
  <c r="I29" i="9"/>
  <c r="V29" i="9" s="1"/>
  <c r="V28" i="9"/>
  <c r="G184" i="10"/>
  <c r="AC28" i="9"/>
  <c r="P29" i="9"/>
  <c r="AC29" i="9" s="1"/>
  <c r="U27" i="9"/>
  <c r="H28" i="9"/>
  <c r="K284" i="10"/>
  <c r="K285" i="10"/>
  <c r="K286" i="10"/>
  <c r="F234" i="10"/>
  <c r="F232" i="10"/>
  <c r="F233" i="10"/>
  <c r="M184" i="10"/>
  <c r="T28" i="9"/>
  <c r="G29" i="9"/>
  <c r="T29" i="9" s="1"/>
  <c r="L184" i="10"/>
  <c r="J28" i="9"/>
  <c r="W27" i="9"/>
  <c r="G235" i="10"/>
  <c r="O184" i="10"/>
  <c r="L235" i="10"/>
  <c r="O286" i="10"/>
  <c r="O285" i="10"/>
  <c r="O284" i="10"/>
  <c r="X28" i="9"/>
  <c r="K29" i="9"/>
  <c r="X29" i="9" s="1"/>
  <c r="O28" i="9"/>
  <c r="AB27" i="9"/>
  <c r="H184" i="10"/>
  <c r="M235" i="10"/>
  <c r="J184" i="10"/>
  <c r="M286" i="10"/>
  <c r="M284" i="10"/>
  <c r="M285" i="10"/>
  <c r="K236" i="10" l="1"/>
  <c r="K238" i="10"/>
  <c r="K239" i="10" s="1"/>
  <c r="M236" i="10"/>
  <c r="M238" i="10"/>
  <c r="M239" i="10" s="1"/>
  <c r="I236" i="10"/>
  <c r="I238" i="10"/>
  <c r="I239" i="10" s="1"/>
  <c r="O236" i="10"/>
  <c r="O238" i="10"/>
  <c r="O239" i="10" s="1"/>
  <c r="N236" i="10"/>
  <c r="N238" i="10"/>
  <c r="N239" i="10" s="1"/>
  <c r="L236" i="10"/>
  <c r="L238" i="10"/>
  <c r="L239" i="10" s="1"/>
  <c r="J236" i="10"/>
  <c r="J238" i="10"/>
  <c r="J239" i="10" s="1"/>
  <c r="G236" i="10"/>
  <c r="G238" i="10"/>
  <c r="G239" i="10" s="1"/>
  <c r="H236" i="10"/>
  <c r="H238" i="10"/>
  <c r="H239" i="10" s="1"/>
  <c r="J185" i="10"/>
  <c r="J187" i="10"/>
  <c r="J188" i="10" s="1"/>
  <c r="M185" i="10"/>
  <c r="M187" i="10"/>
  <c r="M188" i="10" s="1"/>
  <c r="F185" i="10"/>
  <c r="F187" i="10"/>
  <c r="F188" i="10" s="1"/>
  <c r="I185" i="10"/>
  <c r="I187" i="10"/>
  <c r="I188" i="10" s="1"/>
  <c r="N185" i="10"/>
  <c r="N187" i="10"/>
  <c r="N188" i="10" s="1"/>
  <c r="O185" i="10"/>
  <c r="O187" i="10"/>
  <c r="O188" i="10" s="1"/>
  <c r="K185" i="10"/>
  <c r="K187" i="10"/>
  <c r="K188" i="10" s="1"/>
  <c r="G185" i="10"/>
  <c r="G187" i="10"/>
  <c r="G188" i="10" s="1"/>
  <c r="H185" i="10"/>
  <c r="H187" i="10"/>
  <c r="H188" i="10" s="1"/>
  <c r="L185" i="10"/>
  <c r="L187" i="10"/>
  <c r="L188" i="10" s="1"/>
  <c r="H284" i="10"/>
  <c r="H285" i="10"/>
  <c r="L287" i="10"/>
  <c r="I285" i="10"/>
  <c r="I284" i="10"/>
  <c r="AC30" i="9"/>
  <c r="AC32" i="9" s="1"/>
  <c r="J287" i="10"/>
  <c r="T30" i="9"/>
  <c r="T32" i="9" s="1"/>
  <c r="N15" i="10" s="1"/>
  <c r="X30" i="9"/>
  <c r="X32" i="9" s="1"/>
  <c r="V30" i="9"/>
  <c r="V32" i="9" s="1"/>
  <c r="F287" i="10"/>
  <c r="M29" i="9"/>
  <c r="Z29" i="9" s="1"/>
  <c r="Z28" i="9"/>
  <c r="N29" i="9"/>
  <c r="AA29" i="9" s="1"/>
  <c r="AA28" i="9"/>
  <c r="N287" i="10"/>
  <c r="O287" i="10"/>
  <c r="Q29" i="9"/>
  <c r="AD29" i="9" s="1"/>
  <c r="AD28" i="9"/>
  <c r="G287" i="10"/>
  <c r="M287" i="10"/>
  <c r="Y28" i="9"/>
  <c r="L29" i="9"/>
  <c r="Y29" i="9" s="1"/>
  <c r="H29" i="9"/>
  <c r="U29" i="9" s="1"/>
  <c r="U28" i="9"/>
  <c r="F235" i="10"/>
  <c r="O29" i="9"/>
  <c r="AB29" i="9" s="1"/>
  <c r="AB28" i="9"/>
  <c r="J29" i="9"/>
  <c r="W29" i="9" s="1"/>
  <c r="W28" i="9"/>
  <c r="K287" i="10"/>
  <c r="K288" i="10" l="1"/>
  <c r="K290" i="10"/>
  <c r="K291" i="10" s="1"/>
  <c r="M288" i="10"/>
  <c r="M290" i="10"/>
  <c r="M291" i="10" s="1"/>
  <c r="G288" i="10"/>
  <c r="G291" i="10"/>
  <c r="O288" i="10"/>
  <c r="O290" i="10"/>
  <c r="O291" i="10" s="1"/>
  <c r="N288" i="10"/>
  <c r="N290" i="10"/>
  <c r="N291" i="10" s="1"/>
  <c r="J288" i="10"/>
  <c r="J290" i="10"/>
  <c r="J291" i="10" s="1"/>
  <c r="F288" i="10"/>
  <c r="F290" i="10"/>
  <c r="L288" i="10"/>
  <c r="L290" i="10"/>
  <c r="L291" i="10" s="1"/>
  <c r="F236" i="10"/>
  <c r="F238" i="10"/>
  <c r="F239" i="10" s="1"/>
  <c r="H287" i="10"/>
  <c r="I287" i="10"/>
  <c r="X33" i="9"/>
  <c r="AC33" i="9"/>
  <c r="Z30" i="9"/>
  <c r="Z32" i="9" s="1"/>
  <c r="K15" i="10" s="1"/>
  <c r="AD30" i="9"/>
  <c r="AD32" i="9" s="1"/>
  <c r="O15" i="10" s="1"/>
  <c r="O31" i="10" s="1"/>
  <c r="G15" i="10"/>
  <c r="G31" i="10" s="1"/>
  <c r="V33" i="9"/>
  <c r="I15" i="10"/>
  <c r="I32" i="10" s="1"/>
  <c r="AA30" i="9"/>
  <c r="AA32" i="9" s="1"/>
  <c r="AA33" i="9" s="1"/>
  <c r="AB30" i="9"/>
  <c r="AB32" i="9" s="1"/>
  <c r="M15" i="10" s="1"/>
  <c r="U30" i="9"/>
  <c r="U32" i="9" s="1"/>
  <c r="W30" i="9"/>
  <c r="W32" i="9" s="1"/>
  <c r="N32" i="10"/>
  <c r="N31" i="10"/>
  <c r="N30" i="10"/>
  <c r="Y30" i="9"/>
  <c r="Y32" i="9" s="1"/>
  <c r="H288" i="10" l="1"/>
  <c r="H290" i="10"/>
  <c r="H291" i="10" s="1"/>
  <c r="I288" i="10"/>
  <c r="I290" i="10"/>
  <c r="I291" i="10" s="1"/>
  <c r="I31" i="10"/>
  <c r="G30" i="10"/>
  <c r="G32" i="10"/>
  <c r="K30" i="10"/>
  <c r="K31" i="10"/>
  <c r="K32" i="10"/>
  <c r="O30" i="10"/>
  <c r="Z33" i="9"/>
  <c r="I30" i="10"/>
  <c r="AD33" i="9"/>
  <c r="O32" i="10"/>
  <c r="L15" i="10"/>
  <c r="L31" i="10" s="1"/>
  <c r="N33" i="10"/>
  <c r="AB33" i="9"/>
  <c r="U33" i="9"/>
  <c r="F15" i="10"/>
  <c r="Y33" i="9"/>
  <c r="J15" i="10"/>
  <c r="W33" i="9"/>
  <c r="H15" i="10"/>
  <c r="M31" i="10"/>
  <c r="M32" i="10"/>
  <c r="M30" i="10"/>
  <c r="N34" i="10" l="1"/>
  <c r="N36" i="10"/>
  <c r="N37" i="10" s="1"/>
  <c r="I33" i="10"/>
  <c r="O33" i="10"/>
  <c r="G33" i="10"/>
  <c r="K33" i="10"/>
  <c r="L32" i="10"/>
  <c r="L30" i="10"/>
  <c r="M33" i="10"/>
  <c r="F32" i="10"/>
  <c r="F31" i="10"/>
  <c r="F30" i="10"/>
  <c r="H32" i="10"/>
  <c r="H31" i="10"/>
  <c r="H30" i="10"/>
  <c r="J30" i="10"/>
  <c r="J32" i="10"/>
  <c r="J31" i="10"/>
  <c r="M34" i="10" l="1"/>
  <c r="M36" i="10"/>
  <c r="M37" i="10" s="1"/>
  <c r="K34" i="10"/>
  <c r="K36" i="10"/>
  <c r="K37" i="10" s="1"/>
  <c r="G34" i="10"/>
  <c r="G36" i="10"/>
  <c r="G37" i="10" s="1"/>
  <c r="O34" i="10"/>
  <c r="O36" i="10"/>
  <c r="O37" i="10" s="1"/>
  <c r="I34" i="10"/>
  <c r="I36" i="10"/>
  <c r="I37" i="10" s="1"/>
  <c r="L33" i="10"/>
  <c r="H33" i="10"/>
  <c r="F33" i="10"/>
  <c r="J33" i="10"/>
  <c r="L34" i="10" l="1"/>
  <c r="L36" i="10"/>
  <c r="L37" i="10" s="1"/>
  <c r="J34" i="10"/>
  <c r="J36" i="10"/>
  <c r="J37" i="10" s="1"/>
  <c r="F34" i="10"/>
  <c r="F36" i="10"/>
  <c r="F37" i="10" s="1"/>
  <c r="H34" i="10"/>
  <c r="H36" i="10"/>
  <c r="H3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tc={6A86E01F-492F-41D8-BA18-68F07B7CBE1E}</author>
    <author>tc={3CD0A33E-C36C-4815-A199-3C116FD25BFE}</author>
  </authors>
  <commentList>
    <comment ref="G13" authorId="0" shapeId="0" xr:uid="{6A86E01F-492F-41D8-BA18-68F07B7CBE1E}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Source  Shanghai Shipping Exchange - March 2019</t>
        </r>
      </text>
    </comment>
    <comment ref="J15" authorId="1" shapeId="0" xr:uid="{3CD0A33E-C36C-4815-A199-3C116FD25BFE}">
      <text>
        <r>
          <rPr>
            <sz val="12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Copper price USD$2.63 March 2019</t>
        </r>
      </text>
    </comment>
  </commentList>
</comments>
</file>

<file path=xl/sharedStrings.xml><?xml version="1.0" encoding="utf-8"?>
<sst xmlns="http://schemas.openxmlformats.org/spreadsheetml/2006/main" count="1438" uniqueCount="449">
  <si>
    <t>Ship Type</t>
  </si>
  <si>
    <t>Container</t>
  </si>
  <si>
    <t>Bulk</t>
  </si>
  <si>
    <t>Ship Size</t>
  </si>
  <si>
    <t>9,000 teu</t>
  </si>
  <si>
    <t>6,000 teu</t>
  </si>
  <si>
    <t>3,000 teu</t>
  </si>
  <si>
    <t xml:space="preserve">Distance 1 </t>
  </si>
  <si>
    <t>Distance 2</t>
  </si>
  <si>
    <t>Distance 3</t>
  </si>
  <si>
    <t>Distance 4</t>
  </si>
  <si>
    <t>Distance 5</t>
  </si>
  <si>
    <t>Shortest</t>
  </si>
  <si>
    <t>Longest</t>
  </si>
  <si>
    <t>(knots)</t>
  </si>
  <si>
    <t>(nm)</t>
  </si>
  <si>
    <t>(hours)</t>
  </si>
  <si>
    <t xml:space="preserve">GSA </t>
  </si>
  <si>
    <t>GSA -4</t>
  </si>
  <si>
    <t>GSA -6</t>
  </si>
  <si>
    <t>GSA -8</t>
  </si>
  <si>
    <t>Handymax</t>
  </si>
  <si>
    <t>Panamax</t>
  </si>
  <si>
    <t>Capesize</t>
  </si>
  <si>
    <t>(tonnes)</t>
  </si>
  <si>
    <t>APEC</t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</si>
  <si>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current average speeds globally of the ship which represents conditions as is (baseline)</t>
    </r>
  </si>
  <si>
    <t>Table 12 Summary of vessel types and sizes that can be expected to engage in international shipping.</t>
  </si>
  <si>
    <t>Vessel type</t>
  </si>
  <si>
    <t>Capacity bin</t>
  </si>
  <si>
    <t>Capacity units</t>
  </si>
  <si>
    <t>Bulk carrier</t>
  </si>
  <si>
    <t>0–9999</t>
  </si>
  <si>
    <t xml:space="preserve">deadweight </t>
  </si>
  <si>
    <t>10000–34999</t>
  </si>
  <si>
    <t>tonnage (dwt)</t>
  </si>
  <si>
    <t>35000–59999</t>
  </si>
  <si>
    <t>60000–99999</t>
  </si>
  <si>
    <t>100000–199999</t>
  </si>
  <si>
    <t>200000–+</t>
  </si>
  <si>
    <t>Chemical tanker</t>
  </si>
  <si>
    <t>0–4999</t>
  </si>
  <si>
    <t>dwt</t>
  </si>
  <si>
    <t>5000–9999</t>
  </si>
  <si>
    <t>10000–19999</t>
  </si>
  <si>
    <t>20000–+</t>
  </si>
  <si>
    <t>0–999</t>
  </si>
  <si>
    <t xml:space="preserve">20-foot </t>
  </si>
  <si>
    <t>1000–1999</t>
  </si>
  <si>
    <t>equivalent units</t>
  </si>
  <si>
    <t>2000–2999</t>
  </si>
  <si>
    <t>(TEU)</t>
  </si>
  <si>
    <t>3000–4999</t>
  </si>
  <si>
    <t>5000–7999</t>
  </si>
  <si>
    <t>8000–11999</t>
  </si>
  <si>
    <t>12000–14500</t>
  </si>
  <si>
    <t>14500–+</t>
  </si>
  <si>
    <t>Cruise</t>
  </si>
  <si>
    <t>0–1999</t>
  </si>
  <si>
    <t>gross tonnes (gt)</t>
  </si>
  <si>
    <t>2000–9999</t>
  </si>
  <si>
    <t>10000–59999</t>
  </si>
  <si>
    <t>100000–+</t>
  </si>
  <si>
    <t>Ferry: Pax only</t>
  </si>
  <si>
    <t>2000–+</t>
  </si>
  <si>
    <t>gt</t>
  </si>
  <si>
    <t>Ferry: Ro-Pax</t>
  </si>
  <si>
    <t>General cargo</t>
  </si>
  <si>
    <t>10000–+</t>
  </si>
  <si>
    <t>Liquefied gas tanker</t>
  </si>
  <si>
    <t>0–49999</t>
  </si>
  <si>
    <t>cubic meters</t>
  </si>
  <si>
    <t>50000–199999</t>
  </si>
  <si>
    <t>(cbm)</t>
  </si>
  <si>
    <t>Oil tanker</t>
  </si>
  <si>
    <t>20000–59999</t>
  </si>
  <si>
    <t>60000–79999</t>
  </si>
  <si>
    <t>80000–119999</t>
  </si>
  <si>
    <t>120000–199999</t>
  </si>
  <si>
    <t>Other liquids tankers</t>
  </si>
  <si>
    <t>0–+</t>
  </si>
  <si>
    <t>Refrigerated cargo</t>
  </si>
  <si>
    <t>Ro-Ro</t>
  </si>
  <si>
    <t>5000–+</t>
  </si>
  <si>
    <t>Vehicle</t>
  </si>
  <si>
    <t>0–3999</t>
  </si>
  <si>
    <t>vehicles</t>
  </si>
  <si>
    <t>4000–+</t>
  </si>
  <si>
    <t>1,000 teu</t>
  </si>
  <si>
    <t>Matrix for VSR Impact Analysis</t>
  </si>
  <si>
    <t>DRAFT</t>
  </si>
  <si>
    <t xml:space="preserve">GSA -1 </t>
  </si>
  <si>
    <t>GSA -2</t>
  </si>
  <si>
    <t>GSA -3</t>
  </si>
  <si>
    <t>GSA -5</t>
  </si>
  <si>
    <t>GSA -7</t>
  </si>
  <si>
    <t>knots</t>
  </si>
  <si>
    <t>GSA -9</t>
  </si>
  <si>
    <t>GSA -10</t>
  </si>
  <si>
    <t>1 May 2019</t>
  </si>
  <si>
    <t>bea</t>
  </si>
  <si>
    <t>SV</t>
  </si>
  <si>
    <t>C3</t>
  </si>
  <si>
    <t>g/kW-hr</t>
  </si>
  <si>
    <t>CO2</t>
  </si>
  <si>
    <t>No Adju</t>
  </si>
  <si>
    <t>TEU</t>
  </si>
  <si>
    <t xml:space="preserve"> </t>
  </si>
  <si>
    <t>Ship</t>
  </si>
  <si>
    <t>type</t>
  </si>
  <si>
    <t>Size</t>
  </si>
  <si>
    <t>category</t>
  </si>
  <si>
    <t>Units</t>
  </si>
  <si>
    <t>active</t>
  </si>
  <si>
    <t>Decimal</t>
  </si>
  <si>
    <t>AIS</t>
  </si>
  <si>
    <t>coverag</t>
  </si>
  <si>
    <t>e</t>
  </si>
  <si>
    <t>of</t>
  </si>
  <si>
    <t>inservice</t>
  </si>
  <si>
    <t>ships</t>
  </si>
  <si>
    <t>Avg.</t>
  </si>
  <si>
    <t>deadwei</t>
  </si>
  <si>
    <t>ght</t>
  </si>
  <si>
    <t>installed</t>
  </si>
  <si>
    <t>power</t>
  </si>
  <si>
    <t>(kW)</t>
  </si>
  <si>
    <t>design</t>
  </si>
  <si>
    <t>speed</t>
  </si>
  <si>
    <t>days</t>
  </si>
  <si>
    <t>at</t>
  </si>
  <si>
    <t>sea</t>
  </si>
  <si>
    <t>Avg.*</t>
  </si>
  <si>
    <t>consumption</t>
  </si>
  <si>
    <t>(000</t>
  </si>
  <si>
    <t>tonnes)</t>
  </si>
  <si>
    <t>Total</t>
  </si>
  <si>
    <t>carbon</t>
  </si>
  <si>
    <t>emissions</t>
  </si>
  <si>
    <t>Table</t>
  </si>
  <si>
    <t>Tabular</t>
  </si>
  <si>
    <t>data</t>
  </si>
  <si>
    <t>for</t>
  </si>
  <si>
    <t>describing</t>
  </si>
  <si>
    <t>the</t>
  </si>
  <si>
    <t>fleet</t>
  </si>
  <si>
    <t>(international,</t>
  </si>
  <si>
    <t>domestic</t>
  </si>
  <si>
    <t>and</t>
  </si>
  <si>
    <t>fishing)</t>
  </si>
  <si>
    <t>analysed</t>
  </si>
  <si>
    <t>using</t>
  </si>
  <si>
    <t>bottom-up</t>
  </si>
  <si>
    <t>method</t>
  </si>
  <si>
    <t>N2O</t>
  </si>
  <si>
    <t>CH4</t>
  </si>
  <si>
    <t>LAFs</t>
  </si>
  <si>
    <t>Ships</t>
  </si>
  <si>
    <t>Number of</t>
  </si>
  <si>
    <t>14,000 teu</t>
  </si>
  <si>
    <t>17,000 teu</t>
  </si>
  <si>
    <t>Dry Bulk Cargo</t>
  </si>
  <si>
    <t>Country of origin</t>
  </si>
  <si>
    <t>Port of origin</t>
  </si>
  <si>
    <t>Country of destination</t>
  </si>
  <si>
    <t>Port of destination</t>
  </si>
  <si>
    <t>Product</t>
  </si>
  <si>
    <t>Parcel size - tons</t>
  </si>
  <si>
    <t>Rate</t>
  </si>
  <si>
    <t>Measure</t>
  </si>
  <si>
    <t>Price USD$/ton</t>
  </si>
  <si>
    <t>Vessel Size</t>
  </si>
  <si>
    <t>Vessel</t>
  </si>
  <si>
    <t>IMO</t>
  </si>
  <si>
    <t>DWT</t>
  </si>
  <si>
    <t>LOA</t>
  </si>
  <si>
    <t>Beam</t>
  </si>
  <si>
    <t>Draft</t>
  </si>
  <si>
    <t>Speed Max</t>
  </si>
  <si>
    <t>Speed Med</t>
  </si>
  <si>
    <t>Distance nm</t>
  </si>
  <si>
    <t>Time 0</t>
  </si>
  <si>
    <t>Time 1</t>
  </si>
  <si>
    <t>Time 2</t>
  </si>
  <si>
    <t>Link</t>
  </si>
  <si>
    <t>Australia</t>
  </si>
  <si>
    <t>Dampier</t>
  </si>
  <si>
    <t>China</t>
  </si>
  <si>
    <t>Qingdao</t>
  </si>
  <si>
    <t>Iron ore</t>
  </si>
  <si>
    <t>USD$/ton</t>
  </si>
  <si>
    <t>Costowold</t>
  </si>
  <si>
    <t>https://www.marinetraffic.com/es/ais/details/ships/shipid:995627/mmsi:232002969/imo:9729180/vessel:COTSWOLD</t>
  </si>
  <si>
    <t>Peru</t>
  </si>
  <si>
    <t>Matarani</t>
  </si>
  <si>
    <t>Shanghai</t>
  </si>
  <si>
    <t>Copper ore</t>
  </si>
  <si>
    <t>USD$/day</t>
  </si>
  <si>
    <t>West Treasure</t>
  </si>
  <si>
    <t>https://www.marinetraffic.com/es/ais/details/ships/shipid:460426/mmsi:371290000/imo:9691620/vessel:WEST_TREASURE</t>
  </si>
  <si>
    <t>Tacoma</t>
  </si>
  <si>
    <t>Soybean</t>
  </si>
  <si>
    <t>Bulk Holland</t>
  </si>
  <si>
    <t>https://www.marinetraffic.com/es/ais/details/ships/shipid:4868085/mmsi:563013900/imo:9746700/vessel:BULK_HOLLAND</t>
  </si>
  <si>
    <t>Category</t>
  </si>
  <si>
    <t>FOB Value</t>
  </si>
  <si>
    <t>Weight</t>
  </si>
  <si>
    <t>Value Kg</t>
  </si>
  <si>
    <t>Vessel Nominal Capacity TEU</t>
  </si>
  <si>
    <t>BEAM</t>
  </si>
  <si>
    <t>Design Speed</t>
  </si>
  <si>
    <t>Service name</t>
  </si>
  <si>
    <t>Distance</t>
  </si>
  <si>
    <t>Melburne</t>
  </si>
  <si>
    <t>Fresh or chilled boneless bovine meat</t>
  </si>
  <si>
    <t>Perishable</t>
  </si>
  <si>
    <t>ITAL Liberia</t>
  </si>
  <si>
    <t>CA3</t>
  </si>
  <si>
    <t>http://www.apl.com/products-services/line-services/flyer/CA3APL</t>
  </si>
  <si>
    <t>Chile</t>
  </si>
  <si>
    <t>San Antonio</t>
  </si>
  <si>
    <t>Cherries</t>
  </si>
  <si>
    <t>CSCL Long Beach</t>
  </si>
  <si>
    <t>CFCX</t>
  </si>
  <si>
    <t>http://www.apl.com/products-services/line-services/flyer/ACSA2</t>
  </si>
  <si>
    <t>Japan</t>
  </si>
  <si>
    <t>Tokyo</t>
  </si>
  <si>
    <t>Los Angeles</t>
  </si>
  <si>
    <t>Machines for Man. Semiconductor Devices/elec</t>
  </si>
  <si>
    <t>High value</t>
  </si>
  <si>
    <t>ONE Hannover</t>
  </si>
  <si>
    <t>Fuji Service</t>
  </si>
  <si>
    <t>https://www.cma-cgm.com/products-services/line-services/flyer/FUJI</t>
  </si>
  <si>
    <t>Memories, Electronic integrated circuits</t>
  </si>
  <si>
    <t>Consumer goods</t>
  </si>
  <si>
    <t>Ever Logic</t>
  </si>
  <si>
    <t>Hangzhou Bay Bridge</t>
  </si>
  <si>
    <t>https://www.cma-cgm.com/products-services/line-services/flyer/HBB</t>
  </si>
  <si>
    <t>Vietnam</t>
  </si>
  <si>
    <t>Ho Chi Minh City</t>
  </si>
  <si>
    <t>Long Beach</t>
  </si>
  <si>
    <t>Furniture nesoi and parts</t>
  </si>
  <si>
    <t>OOCL Beijing</t>
  </si>
  <si>
    <t>South China Sea</t>
  </si>
  <si>
    <t>https://www.cma-cgm.com/products-services/line-services/flyer/SCS</t>
  </si>
  <si>
    <t>Waste and Scrap paper</t>
  </si>
  <si>
    <t>Low value</t>
  </si>
  <si>
    <t>Cosco Spain</t>
  </si>
  <si>
    <t>Bohai</t>
  </si>
  <si>
    <t>https://www.cma-cgm.com/products-services/line-services/flyer/BOHAI</t>
  </si>
  <si>
    <t>Melbourne-Shanghai</t>
  </si>
  <si>
    <t>nm</t>
  </si>
  <si>
    <t>Melbourne</t>
  </si>
  <si>
    <t>Sydney</t>
  </si>
  <si>
    <t>Brisbane</t>
  </si>
  <si>
    <t>Yokohama</t>
  </si>
  <si>
    <t>Osaka</t>
  </si>
  <si>
    <t>Busan</t>
  </si>
  <si>
    <t>San Antonio - Shanghai</t>
  </si>
  <si>
    <t xml:space="preserve">Manzanillo </t>
  </si>
  <si>
    <t>Tokyo - Los Angeles</t>
  </si>
  <si>
    <t>Shanghai - Los Angeles</t>
  </si>
  <si>
    <t>Ningbo</t>
  </si>
  <si>
    <t>Vung Tao - Los Angeles</t>
  </si>
  <si>
    <t>Vung Tao</t>
  </si>
  <si>
    <t>Hong Kong</t>
  </si>
  <si>
    <t>Yantian</t>
  </si>
  <si>
    <t>Kaohsiung</t>
  </si>
  <si>
    <t>Los Angeles - Shanghai</t>
  </si>
  <si>
    <t>Oakland</t>
  </si>
  <si>
    <t>Tianjin</t>
  </si>
  <si>
    <t>Economic Impact Matrix</t>
  </si>
  <si>
    <t>Time delay</t>
  </si>
  <si>
    <t>Days</t>
  </si>
  <si>
    <t>GDP (USD$)</t>
  </si>
  <si>
    <t>HS</t>
  </si>
  <si>
    <t>0201</t>
  </si>
  <si>
    <t>0809</t>
  </si>
  <si>
    <t>Commodity</t>
  </si>
  <si>
    <t>Export Quantity (Kg)</t>
  </si>
  <si>
    <t>Export Value (USD$)</t>
  </si>
  <si>
    <t>Iron ore export as percentage of GDP</t>
  </si>
  <si>
    <t>Copper ore export as percentage of GDP</t>
  </si>
  <si>
    <t>Meat export as percentage of GDP</t>
  </si>
  <si>
    <t>Cherries export as percentage of GDP</t>
  </si>
  <si>
    <t>Machines exports as percentage of GDP</t>
  </si>
  <si>
    <t>Memories &amp; circuits exports as percentage of GDP</t>
  </si>
  <si>
    <t>Furniture exports as percentage of GDP</t>
  </si>
  <si>
    <t>Waste paper exports as percentage of GDP</t>
  </si>
  <si>
    <t>Value per kg (USD$/Kg)</t>
  </si>
  <si>
    <t>Export value per shipment ($)</t>
  </si>
  <si>
    <t>Export value per container ($)</t>
  </si>
  <si>
    <t>Per year (1 container)</t>
  </si>
  <si>
    <t>Per day</t>
  </si>
  <si>
    <t>per hour</t>
  </si>
  <si>
    <t>Interest cost</t>
  </si>
  <si>
    <t>Depreciation cost</t>
  </si>
  <si>
    <t>Insurance cost</t>
  </si>
  <si>
    <t>Total cost of waiting USD$</t>
  </si>
  <si>
    <t>Percentage impact per extra travel days</t>
  </si>
  <si>
    <t>Percentage impact per days delay</t>
  </si>
  <si>
    <t>USD$</t>
  </si>
  <si>
    <t>World</t>
  </si>
  <si>
    <t>Brazil</t>
  </si>
  <si>
    <t>Malaysia</t>
  </si>
  <si>
    <t>Netherlands</t>
  </si>
  <si>
    <t>Viet Nam</t>
  </si>
  <si>
    <t>Canada</t>
  </si>
  <si>
    <t>Singapore</t>
  </si>
  <si>
    <t>Other Asia, nes</t>
  </si>
  <si>
    <t>Mexico</t>
  </si>
  <si>
    <t>India</t>
  </si>
  <si>
    <t>http://en.sse.net.cn/indices/cdfinew.jsp</t>
  </si>
  <si>
    <t>Source Shanghai Shipping Exchange March 2019</t>
  </si>
  <si>
    <t>Source: Marine Traffic</t>
  </si>
  <si>
    <t>https://www.marketindex.com.au/iron-ore</t>
  </si>
  <si>
    <t>https://ycharts.com/indicators/us_soybean_price_world_bank</t>
  </si>
  <si>
    <t xml:space="preserve"> http://www.infomine.com/investment/metal-prices/copper/</t>
  </si>
  <si>
    <t>Time 3</t>
  </si>
  <si>
    <t>Time 4</t>
  </si>
  <si>
    <t>Time 5</t>
  </si>
  <si>
    <t>Time 6</t>
  </si>
  <si>
    <t>Time 7</t>
  </si>
  <si>
    <t>Time 8</t>
  </si>
  <si>
    <t>Time 9</t>
  </si>
  <si>
    <t>Time 10</t>
  </si>
  <si>
    <t>Vessel Speed Knots</t>
  </si>
  <si>
    <t>Average time in port</t>
  </si>
  <si>
    <t>hours</t>
  </si>
  <si>
    <t>https://unctad.org/en/PublicationChapters/rmt2017ch4_en.pdf</t>
  </si>
  <si>
    <t>Review of Maritime Transport 2017 - page 8/21</t>
  </si>
  <si>
    <t>Annual</t>
  </si>
  <si>
    <t>Ocean Transit Speed Range</t>
  </si>
  <si>
    <t>Slow Down</t>
  </si>
  <si>
    <t>Increment</t>
  </si>
  <si>
    <t>Notes</t>
  </si>
  <si>
    <t>(knots/step)</t>
  </si>
  <si>
    <r>
      <t>Transit Times</t>
    </r>
    <r>
      <rPr>
        <vertAlign val="subscript"/>
        <sz val="12"/>
        <color theme="1"/>
        <rFont val="Calibri"/>
        <family val="2"/>
        <scheme val="minor"/>
      </rPr>
      <t>GSA(-X)</t>
    </r>
    <r>
      <rPr>
        <sz val="12"/>
        <color theme="1"/>
        <rFont val="Calibri"/>
        <family val="2"/>
        <scheme val="minor"/>
      </rPr>
      <t xml:space="preserve"> =  Distance</t>
    </r>
    <r>
      <rPr>
        <vertAlign val="subscript"/>
        <sz val="12"/>
        <color theme="1"/>
        <rFont val="Calibri"/>
        <family val="2"/>
        <scheme val="minor"/>
      </rPr>
      <t>Y</t>
    </r>
    <r>
      <rPr>
        <sz val="12"/>
        <color theme="1"/>
        <rFont val="Calibri"/>
        <family val="2"/>
        <scheme val="minor"/>
      </rPr>
      <t xml:space="preserve"> / Speed</t>
    </r>
    <r>
      <rPr>
        <vertAlign val="subscript"/>
        <sz val="12"/>
        <color theme="1"/>
        <rFont val="Calibri"/>
        <family val="2"/>
        <scheme val="minor"/>
      </rPr>
      <t>GSA(-X)</t>
    </r>
  </si>
  <si>
    <t>Matrix 1 - Containerized cargo vessels - Australian meat to China</t>
  </si>
  <si>
    <t>Economic impact of delay at different speeds</t>
  </si>
  <si>
    <t>Time delay @ different speed</t>
  </si>
  <si>
    <t>Shippers' additional expenses</t>
  </si>
  <si>
    <r>
      <t xml:space="preserve">Only change values in </t>
    </r>
    <r>
      <rPr>
        <b/>
        <sz val="12"/>
        <color rgb="FF0070C0"/>
        <rFont val="Calibri"/>
        <family val="2"/>
        <scheme val="minor"/>
      </rPr>
      <t>BLUE</t>
    </r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</si>
  <si>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current average speeds globally of the ship which represents conditions as is (baseline)</t>
    </r>
  </si>
  <si>
    <r>
      <rPr>
        <b/>
        <sz val="12"/>
        <color theme="1"/>
        <rFont val="Calibri"/>
        <family val="2"/>
        <scheme val="minor"/>
      </rPr>
      <t>Total Distance</t>
    </r>
    <r>
      <rPr>
        <sz val="12"/>
        <color theme="1"/>
        <rFont val="Calibri"/>
        <family val="2"/>
        <scheme val="minor"/>
      </rPr>
      <t xml:space="preserve"> - The distance from Port of Origin to Port of destination, including intermediate ports for liners</t>
    </r>
  </si>
  <si>
    <t>Matrix 2 - Containerized cargo vessels - Chilean cherries to China</t>
  </si>
  <si>
    <t>Matrix 7 - Drybulk cargo vessels - Australian iron ore to China</t>
  </si>
  <si>
    <t>Drybulk</t>
  </si>
  <si>
    <t>Matrix 8 - Drybulk cargo vessels - Peruvian copper to China</t>
  </si>
  <si>
    <t>Transit TimesGSA(-X) =  DistanceY / SpeedGSA(-X)</t>
  </si>
  <si>
    <t>Published days</t>
  </si>
  <si>
    <t>Transit time - days</t>
  </si>
  <si>
    <t>Total transit days</t>
  </si>
  <si>
    <t>Voyage time validation including time in port</t>
  </si>
  <si>
    <t>Vessel speed range from environmental model</t>
  </si>
  <si>
    <t>Shipping Line Itinerary - Australian meat to China - CA3 Service</t>
  </si>
  <si>
    <t>Shipping Line Itinerary - Chilean cherries to China - CFCX Service</t>
  </si>
  <si>
    <t>Average time at port</t>
  </si>
  <si>
    <t>Transit time in days @ different vessel speed</t>
  </si>
  <si>
    <t>IC=(EV*IR)*(TD/365.25)</t>
  </si>
  <si>
    <t>DC=(EV*DR)*(TD/365.25)</t>
  </si>
  <si>
    <t>InC=(EV*InR)*(TD/365.25)</t>
  </si>
  <si>
    <t>IC=Interst Cost; EV=Exports Value; IR=Interest Rate; TD=Time Delay</t>
  </si>
  <si>
    <t>DC=Depreciation Cost; EV=Exports Value; DR=Depreciation Rate; TD=Time Delay</t>
  </si>
  <si>
    <t>InC=Insurance Cost; EV=Exports Value; InR=Insurance Rate; TD=Time Delay</t>
  </si>
  <si>
    <t>https://www.bcentral.cl/tasa-de-interes</t>
  </si>
  <si>
    <t>Decofruit</t>
  </si>
  <si>
    <t>Time differential</t>
  </si>
  <si>
    <t>Addditional delay time (days)</t>
  </si>
  <si>
    <t>Time in port (days)</t>
  </si>
  <si>
    <t>Total time (days)</t>
  </si>
  <si>
    <t>Shipping Line Itinerary - The USA  waste paper to China - Bohai Service</t>
  </si>
  <si>
    <t>Shipping Line Itinerary - Vietnamese furniture to The USA - South China Sea Service</t>
  </si>
  <si>
    <t>Shipping Line Itinerary - Chinese memories to The USA - Hangzhou Bay Service</t>
  </si>
  <si>
    <t>Shipping Line Itinerary - Japanese machineries to The USA - Fuji Service</t>
  </si>
  <si>
    <t>The United States</t>
  </si>
  <si>
    <t>The USA</t>
  </si>
  <si>
    <t>Matrix 3 - Containerized cargo vessels - Japan machines to The USA</t>
  </si>
  <si>
    <t>Matrix 4 - Containerized cargo vessels - Chinese memories &amp; circuits to The USA</t>
  </si>
  <si>
    <t>Matrix 5 - Containerized cargo vessels - Vietnamese furniture to The USA</t>
  </si>
  <si>
    <t>Matrix 6 - Containerized cargo vessels - USA waste paper to The USA</t>
  </si>
  <si>
    <t>Matrix 9 - Drybulk cargo vessels - The USA soybean to China</t>
  </si>
  <si>
    <t>The USA waste to China</t>
  </si>
  <si>
    <t>Dry Bulk Cargo Selected routes, vessel, cargo, distance, speed</t>
  </si>
  <si>
    <t>Container ship Selected routes, vessel, cargo, distance, speed</t>
  </si>
  <si>
    <t>Asian-Pacific Economic Cooperation</t>
  </si>
  <si>
    <t>Slow Steaming Analysis (SSA) Model</t>
  </si>
  <si>
    <t>Details and an explanation of the SSA Model are provided in the accompanying Asia-Pacific Economic Cooperation (APEC) report:</t>
  </si>
  <si>
    <r>
      <rPr>
        <i/>
        <sz val="12"/>
        <color theme="1"/>
        <rFont val="Calibri"/>
        <family val="2"/>
        <scheme val="minor"/>
      </rPr>
      <t>Analyzing the Impacts of Slow Steaming for Distant Economies</t>
    </r>
    <r>
      <rPr>
        <sz val="12"/>
        <color theme="1"/>
        <rFont val="Calibri"/>
        <family val="2"/>
        <scheme val="minor"/>
      </rPr>
      <t>, Starcrest Consulting Group, LLC, August 2019</t>
    </r>
  </si>
  <si>
    <t>2019/SOM1/XXX</t>
  </si>
  <si>
    <t>23 July 2019</t>
  </si>
  <si>
    <t>Slow Steaming Analysis Model</t>
  </si>
  <si>
    <t>Ship Parameters</t>
  </si>
  <si>
    <t>Economic Impact Analysis</t>
  </si>
  <si>
    <t>Lowest Vessel speed</t>
  </si>
  <si>
    <t>Illustrative Representation of the SSA Model Modules 1 &amp; 2</t>
  </si>
  <si>
    <t>Module 2 - Economic Impacts</t>
  </si>
  <si>
    <t>Information</t>
  </si>
  <si>
    <t>eelt</t>
  </si>
  <si>
    <t>Model developer: Eduardo Lugo, Principal, Maritime &amp; Logistics Consulting Group, S. A.</t>
  </si>
  <si>
    <t>Ocean Transit Distance</t>
  </si>
  <si>
    <t>At-Sea Transit Speed Range</t>
  </si>
  <si>
    <t>Reduction</t>
  </si>
  <si>
    <t>Delay</t>
  </si>
  <si>
    <t>Tolerance</t>
  </si>
  <si>
    <t>(knots/GSA-X)</t>
  </si>
  <si>
    <t>Dry Bulk</t>
  </si>
  <si>
    <t>Speed</t>
  </si>
  <si>
    <t xml:space="preserve">Arrival </t>
  </si>
  <si>
    <r>
      <t xml:space="preserve">User input parameters in </t>
    </r>
    <r>
      <rPr>
        <b/>
        <sz val="14"/>
        <color rgb="FF0070C0"/>
        <rFont val="Calibri"/>
        <family val="2"/>
        <scheme val="minor"/>
      </rPr>
      <t>BLUE</t>
    </r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</si>
  <si>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baseline average speed for the sceanrio</t>
    </r>
  </si>
  <si>
    <r>
      <rPr>
        <b/>
        <sz val="12"/>
        <color theme="1"/>
        <rFont val="Calibri"/>
        <family val="2"/>
        <scheme val="minor"/>
      </rPr>
      <t>GSA-X</t>
    </r>
    <r>
      <rPr>
        <sz val="12"/>
        <color theme="1"/>
        <rFont val="Calibri"/>
        <family val="2"/>
        <scheme val="minor"/>
      </rPr>
      <t xml:space="preserve"> - is the incrementally reduced speeds for the scenario</t>
    </r>
  </si>
  <si>
    <r>
      <rPr>
        <b/>
        <sz val="12"/>
        <color theme="1"/>
        <rFont val="Calibri"/>
        <family val="2"/>
        <scheme val="minor"/>
      </rPr>
      <t>Longest Distance</t>
    </r>
    <r>
      <rPr>
        <sz val="12"/>
        <color theme="1"/>
        <rFont val="Calibri"/>
        <family val="2"/>
        <scheme val="minor"/>
      </rPr>
      <t xml:space="preserve"> - the longest transit for the scenario</t>
    </r>
  </si>
  <si>
    <r>
      <rPr>
        <b/>
        <sz val="12"/>
        <color theme="1"/>
        <rFont val="Calibri"/>
        <family val="2"/>
        <scheme val="minor"/>
      </rPr>
      <t>Shortest Distance</t>
    </r>
    <r>
      <rPr>
        <sz val="12"/>
        <color theme="1"/>
        <rFont val="Calibri"/>
        <family val="2"/>
        <scheme val="minor"/>
      </rPr>
      <t xml:space="preserve"> - the shortest transit scenario</t>
    </r>
  </si>
  <si>
    <t>Economy of destination</t>
  </si>
  <si>
    <t>Economy of origin</t>
  </si>
  <si>
    <t>Source: Datamyne</t>
  </si>
  <si>
    <t>Export economy</t>
  </si>
  <si>
    <t>Australian meat exports HS0201 - year 2017</t>
  </si>
  <si>
    <t>Rep. of Korea</t>
  </si>
  <si>
    <t>United Kingdom</t>
  </si>
  <si>
    <t>Total Share</t>
  </si>
  <si>
    <t>https://comtrade.un.org/data/</t>
  </si>
  <si>
    <t xml:space="preserve">https://comtrade.un.org/data/ </t>
  </si>
  <si>
    <t>Apricots, Cherries, Peaches (including nectarines), Plums ans Sloes, Fresh</t>
  </si>
  <si>
    <t>China, Hong Kong SAR</t>
  </si>
  <si>
    <t>Rep. Of Korea</t>
  </si>
  <si>
    <t>Iron ore and concentrates; including roasted iron pyrites</t>
  </si>
  <si>
    <t>Indonesia</t>
  </si>
  <si>
    <t>Copper ore and concentrates</t>
  </si>
  <si>
    <t xml:space="preserve">India </t>
  </si>
  <si>
    <t>Germany</t>
  </si>
  <si>
    <t>Soya beans; wheter or not broken</t>
  </si>
  <si>
    <t>Soya bean export as percentage of GDP</t>
  </si>
  <si>
    <t>Chilean cherries exports HS0809 - year 2017</t>
  </si>
  <si>
    <t>Japanese machines for man. exports HS8486 - year 2017</t>
  </si>
  <si>
    <t>Chinese memories exports HS854231 - year 2017</t>
  </si>
  <si>
    <t>Viet Namese furniture exports HS9403 - year 2017</t>
  </si>
  <si>
    <t>Share</t>
  </si>
  <si>
    <t>The USA waste &amp; scrap paper exports HS4707 - year 2017</t>
  </si>
  <si>
    <t>Australian irone ore exports HS2601 - year 2017</t>
  </si>
  <si>
    <t>Peruvean copper ore exports HS2603 - year 2017</t>
  </si>
  <si>
    <t>The USA soya bean exports HS1201 - year 2017</t>
  </si>
  <si>
    <t xml:space="preserve">All baseline GSA speeds in blue - </t>
  </si>
  <si>
    <t>Link ---&gt;</t>
  </si>
  <si>
    <t>www.imo.org/en/OurWork/Environment/PollutionPrevention/AirPollution/Documents/Third%20Greenhouse%20Gas%20Study/GHG3%20Executive%20Summary%20and%20Report.pdf</t>
  </si>
  <si>
    <t xml:space="preserve">              IMO Third GHG Study 2014, Table 14, pages 43-45</t>
  </si>
  <si>
    <t>Total cost of waiting USD$/total delay</t>
  </si>
  <si>
    <t>Percentage impact port total delay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</si>
</sst>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"/>
    <numFmt numFmtId="165" formatCode="0.0"/>
    <numFmt numFmtId="166" formatCode="0.000"/>
    <numFmt numFmtId="167" formatCode="[$$-540A]#,##0.00"/>
    <numFmt numFmtId="168" formatCode="[$$-540A]#,##0"/>
    <numFmt numFmtId="169" formatCode="0.0000%"/>
    <numFmt numFmtId="170" formatCode="[$$-5C0A]#,##0"/>
    <numFmt numFmtId="171" formatCode="[$$-440A]#,##0"/>
    <numFmt numFmtId="172" formatCode="[$$-440A]#,##0.00"/>
  </numFmts>
  <fonts count="46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rgb="FF4F81BD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rgb="FF0070C0"/>
      <name val="Calibri"/>
      <family val="2"/>
      <scheme val="minor"/>
    </font>
    <font>
      <sz val="11"/>
      <color rgb="FF0070C0"/>
      <name val="Arial"/>
      <family val="2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Garamond"/>
      <family val="1"/>
    </font>
    <font>
      <sz val="11"/>
      <color indexed="8"/>
      <name val="Garamond"/>
      <family val="1"/>
    </font>
    <font>
      <i/>
      <sz val="12"/>
      <color theme="4"/>
      <name val="Calibri"/>
      <family val="2"/>
      <scheme val="minor"/>
    </font>
    <font>
      <sz val="11"/>
      <color theme="0" tint="-0.14999847407452621"/>
      <name val="Garamond"/>
      <family val="1"/>
    </font>
    <font>
      <sz val="12"/>
      <color theme="4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0070C0"/>
      <name val="Garamond"/>
      <family val="1"/>
    </font>
    <font>
      <b/>
      <sz val="12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rgb="FF00206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20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328">
    <xf numFmtId="0" fontId="0" fillId="0" borderId="0" xfId="0"/>
    <xf numFmtId="0" fontId="2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3" fillId="0" borderId="0" xfId="0" applyFont="1"/>
    <xf numFmtId="0" fontId="0" fillId="5" borderId="3" xfId="0" applyFill="1" applyBorder="1"/>
    <xf numFmtId="0" fontId="0" fillId="4" borderId="3" xfId="0" applyFill="1" applyBorder="1"/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vertical="center"/>
    </xf>
    <xf numFmtId="0" fontId="7" fillId="0" borderId="16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1" fontId="0" fillId="0" borderId="0" xfId="0" applyNumberFormat="1"/>
    <xf numFmtId="0" fontId="8" fillId="5" borderId="0" xfId="0" applyFont="1" applyFill="1"/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7" xfId="0" applyFont="1" applyBorder="1" applyAlignment="1">
      <alignment vertical="center" wrapText="1"/>
    </xf>
    <xf numFmtId="0" fontId="8" fillId="0" borderId="0" xfId="0" applyFont="1"/>
    <xf numFmtId="0" fontId="9" fillId="0" borderId="9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 wrapText="1"/>
    </xf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0" fontId="11" fillId="4" borderId="0" xfId="0" applyFont="1" applyFill="1"/>
    <xf numFmtId="0" fontId="0" fillId="0" borderId="0" xfId="0" applyAlignment="1">
      <alignment horizontal="right"/>
    </xf>
    <xf numFmtId="14" fontId="10" fillId="0" borderId="0" xfId="0" quotePrefix="1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2" fillId="0" borderId="0" xfId="0" applyFont="1"/>
    <xf numFmtId="2" fontId="12" fillId="0" borderId="0" xfId="0" applyNumberFormat="1" applyFont="1"/>
    <xf numFmtId="0" fontId="13" fillId="6" borderId="0" xfId="0" applyFont="1" applyFill="1" applyBorder="1" applyAlignment="1">
      <alignment horizontal="left" vertical="top"/>
    </xf>
    <xf numFmtId="0" fontId="13" fillId="6" borderId="0" xfId="0" applyFont="1" applyFill="1" applyBorder="1" applyAlignment="1">
      <alignment horizontal="right" vertical="top" wrapText="1"/>
    </xf>
    <xf numFmtId="2" fontId="13" fillId="5" borderId="0" xfId="0" applyNumberFormat="1" applyFont="1" applyFill="1" applyBorder="1" applyAlignment="1">
      <alignment horizontal="right"/>
    </xf>
    <xf numFmtId="0" fontId="14" fillId="0" borderId="0" xfId="0" applyFont="1"/>
    <xf numFmtId="0" fontId="15" fillId="6" borderId="0" xfId="0" applyFont="1" applyFill="1" applyBorder="1" applyAlignment="1">
      <alignment horizontal="right" vertical="top" wrapText="1"/>
    </xf>
    <xf numFmtId="166" fontId="15" fillId="0" borderId="0" xfId="0" applyNumberFormat="1" applyFont="1"/>
    <xf numFmtId="0" fontId="13" fillId="6" borderId="0" xfId="0" applyFont="1" applyFill="1" applyBorder="1" applyAlignment="1">
      <alignment horizontal="right" vertical="top"/>
    </xf>
    <xf numFmtId="0" fontId="3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right"/>
      <protection hidden="1"/>
    </xf>
    <xf numFmtId="0" fontId="2" fillId="2" borderId="2" xfId="0" applyFont="1" applyFill="1" applyBorder="1" applyAlignment="1" applyProtection="1">
      <alignment horizontal="right"/>
      <protection hidden="1"/>
    </xf>
    <xf numFmtId="0" fontId="0" fillId="5" borderId="0" xfId="0" applyFill="1" applyProtection="1">
      <protection hidden="1"/>
    </xf>
    <xf numFmtId="3" fontId="8" fillId="3" borderId="1" xfId="0" applyNumberFormat="1" applyFont="1" applyFill="1" applyBorder="1" applyProtection="1">
      <protection locked="0"/>
    </xf>
    <xf numFmtId="3" fontId="8" fillId="4" borderId="1" xfId="0" applyNumberFormat="1" applyFont="1" applyFill="1" applyBorder="1" applyProtection="1">
      <protection locked="0"/>
    </xf>
    <xf numFmtId="3" fontId="8" fillId="4" borderId="4" xfId="0" applyNumberFormat="1" applyFont="1" applyFill="1" applyBorder="1" applyProtection="1">
      <protection locked="0"/>
    </xf>
    <xf numFmtId="3" fontId="8" fillId="3" borderId="2" xfId="0" applyNumberFormat="1" applyFont="1" applyFill="1" applyBorder="1" applyProtection="1">
      <protection locked="0"/>
    </xf>
    <xf numFmtId="3" fontId="8" fillId="4" borderId="2" xfId="0" applyNumberFormat="1" applyFont="1" applyFill="1" applyBorder="1" applyProtection="1">
      <protection locked="0"/>
    </xf>
    <xf numFmtId="3" fontId="8" fillId="4" borderId="5" xfId="0" applyNumberFormat="1" applyFont="1" applyFill="1" applyBorder="1" applyProtection="1">
      <protection locked="0"/>
    </xf>
    <xf numFmtId="164" fontId="8" fillId="4" borderId="3" xfId="0" applyNumberFormat="1" applyFont="1" applyFill="1" applyBorder="1" applyProtection="1">
      <protection locked="0"/>
    </xf>
    <xf numFmtId="0" fontId="16" fillId="0" borderId="0" xfId="0" applyFont="1"/>
    <xf numFmtId="0" fontId="18" fillId="6" borderId="0" xfId="0" applyFont="1" applyFill="1" applyBorder="1" applyAlignment="1">
      <alignment horizontal="right" vertical="top" wrapText="1"/>
    </xf>
    <xf numFmtId="0" fontId="18" fillId="0" borderId="0" xfId="0" applyFont="1"/>
    <xf numFmtId="2" fontId="18" fillId="0" borderId="0" xfId="0" applyNumberFormat="1" applyFont="1"/>
    <xf numFmtId="0" fontId="2" fillId="2" borderId="0" xfId="0" applyFont="1" applyFill="1" applyAlignment="1">
      <alignment horizontal="right"/>
    </xf>
    <xf numFmtId="0" fontId="8" fillId="3" borderId="0" xfId="0" applyFont="1" applyFill="1" applyProtection="1">
      <protection locked="0"/>
    </xf>
    <xf numFmtId="0" fontId="8" fillId="4" borderId="0" xfId="0" applyFont="1" applyFill="1" applyProtection="1">
      <protection locked="0"/>
    </xf>
    <xf numFmtId="0" fontId="8" fillId="4" borderId="3" xfId="0" applyFont="1" applyFill="1" applyBorder="1" applyProtection="1">
      <protection locked="0"/>
    </xf>
    <xf numFmtId="164" fontId="0" fillId="4" borderId="3" xfId="0" applyNumberFormat="1" applyFill="1" applyBorder="1" applyProtection="1">
      <protection hidden="1"/>
    </xf>
    <xf numFmtId="3" fontId="0" fillId="4" borderId="3" xfId="0" applyNumberFormat="1" applyFill="1" applyBorder="1" applyProtection="1">
      <protection hidden="1"/>
    </xf>
    <xf numFmtId="164" fontId="8" fillId="3" borderId="1" xfId="0" applyNumberFormat="1" applyFont="1" applyFill="1" applyBorder="1" applyProtection="1">
      <protection locked="0"/>
    </xf>
    <xf numFmtId="164" fontId="8" fillId="3" borderId="2" xfId="0" applyNumberFormat="1" applyFont="1" applyFill="1" applyBorder="1" applyProtection="1">
      <protection locked="0"/>
    </xf>
    <xf numFmtId="164" fontId="8" fillId="4" borderId="1" xfId="0" applyNumberFormat="1" applyFont="1" applyFill="1" applyBorder="1" applyProtection="1">
      <protection locked="0"/>
    </xf>
    <xf numFmtId="164" fontId="8" fillId="4" borderId="2" xfId="0" applyNumberFormat="1" applyFont="1" applyFill="1" applyBorder="1" applyProtection="1">
      <protection locked="0"/>
    </xf>
    <xf numFmtId="164" fontId="8" fillId="4" borderId="4" xfId="0" applyNumberFormat="1" applyFont="1" applyFill="1" applyBorder="1" applyProtection="1">
      <protection locked="0"/>
    </xf>
    <xf numFmtId="164" fontId="8" fillId="4" borderId="5" xfId="0" applyNumberFormat="1" applyFont="1" applyFill="1" applyBorder="1" applyProtection="1">
      <protection locked="0"/>
    </xf>
    <xf numFmtId="0" fontId="23" fillId="0" borderId="0" xfId="0" applyFont="1" applyAlignment="1">
      <alignment horizontal="center"/>
    </xf>
    <xf numFmtId="9" fontId="23" fillId="0" borderId="0" xfId="0" applyNumberFormat="1" applyFont="1" applyAlignment="1">
      <alignment horizontal="center"/>
    </xf>
    <xf numFmtId="0" fontId="24" fillId="0" borderId="0" xfId="0" applyFont="1"/>
    <xf numFmtId="0" fontId="23" fillId="8" borderId="0" xfId="0" applyFont="1" applyFill="1" applyAlignment="1">
      <alignment horizontal="center" vertical="center" wrapText="1"/>
    </xf>
    <xf numFmtId="0" fontId="25" fillId="8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3" fontId="24" fillId="0" borderId="0" xfId="0" applyNumberFormat="1" applyFont="1"/>
    <xf numFmtId="167" fontId="24" fillId="0" borderId="0" xfId="0" applyNumberFormat="1" applyFont="1"/>
    <xf numFmtId="164" fontId="24" fillId="0" borderId="0" xfId="0" applyNumberFormat="1" applyFont="1"/>
    <xf numFmtId="0" fontId="26" fillId="0" borderId="0" xfId="2" applyFont="1"/>
    <xf numFmtId="168" fontId="24" fillId="0" borderId="0" xfId="0" applyNumberFormat="1" applyFont="1"/>
    <xf numFmtId="0" fontId="22" fillId="0" borderId="0" xfId="2"/>
    <xf numFmtId="0" fontId="24" fillId="0" borderId="0" xfId="0" applyFont="1" applyAlignment="1">
      <alignment horizontal="center"/>
    </xf>
    <xf numFmtId="0" fontId="28" fillId="0" borderId="0" xfId="2" applyFont="1"/>
    <xf numFmtId="0" fontId="28" fillId="0" borderId="0" xfId="2" applyFont="1" applyAlignment="1">
      <alignment vertical="center"/>
    </xf>
    <xf numFmtId="0" fontId="29" fillId="0" borderId="0" xfId="0" applyFont="1"/>
    <xf numFmtId="0" fontId="24" fillId="0" borderId="0" xfId="0" applyFont="1" applyFill="1"/>
    <xf numFmtId="0" fontId="24" fillId="0" borderId="0" xfId="0" quotePrefix="1" applyFont="1" applyFill="1"/>
    <xf numFmtId="0" fontId="2" fillId="2" borderId="21" xfId="0" applyFont="1" applyFill="1" applyBorder="1" applyAlignment="1">
      <alignment horizontal="right"/>
    </xf>
    <xf numFmtId="3" fontId="0" fillId="3" borderId="0" xfId="0" applyNumberFormat="1" applyFill="1" applyProtection="1">
      <protection hidden="1"/>
    </xf>
    <xf numFmtId="164" fontId="8" fillId="3" borderId="0" xfId="0" applyNumberFormat="1" applyFont="1" applyFill="1" applyProtection="1">
      <protection locked="0"/>
    </xf>
    <xf numFmtId="164" fontId="0" fillId="3" borderId="0" xfId="0" applyNumberFormat="1" applyFill="1" applyProtection="1">
      <protection hidden="1"/>
    </xf>
    <xf numFmtId="4" fontId="8" fillId="3" borderId="21" xfId="0" applyNumberFormat="1" applyFont="1" applyFill="1" applyBorder="1" applyProtection="1">
      <protection locked="0"/>
    </xf>
    <xf numFmtId="3" fontId="0" fillId="4" borderId="0" xfId="0" applyNumberFormat="1" applyFill="1" applyProtection="1">
      <protection hidden="1"/>
    </xf>
    <xf numFmtId="164" fontId="8" fillId="4" borderId="0" xfId="0" applyNumberFormat="1" applyFont="1" applyFill="1" applyProtection="1">
      <protection locked="0"/>
    </xf>
    <xf numFmtId="164" fontId="0" fillId="4" borderId="0" xfId="0" applyNumberFormat="1" applyFill="1" applyProtection="1">
      <protection hidden="1"/>
    </xf>
    <xf numFmtId="4" fontId="8" fillId="4" borderId="21" xfId="0" applyNumberFormat="1" applyFont="1" applyFill="1" applyBorder="1" applyProtection="1">
      <protection locked="0"/>
    </xf>
    <xf numFmtId="3" fontId="11" fillId="4" borderId="0" xfId="0" applyNumberFormat="1" applyFont="1" applyFill="1" applyProtection="1">
      <protection hidden="1"/>
    </xf>
    <xf numFmtId="3" fontId="11" fillId="3" borderId="0" xfId="0" applyNumberFormat="1" applyFont="1" applyFill="1" applyProtection="1">
      <protection hidden="1"/>
    </xf>
    <xf numFmtId="4" fontId="8" fillId="4" borderId="22" xfId="0" applyNumberFormat="1" applyFont="1" applyFill="1" applyBorder="1" applyProtection="1">
      <protection locked="0"/>
    </xf>
    <xf numFmtId="0" fontId="2" fillId="2" borderId="0" xfId="0" applyFont="1" applyFill="1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4" fontId="11" fillId="3" borderId="21" xfId="0" applyNumberFormat="1" applyFont="1" applyFill="1" applyBorder="1" applyProtection="1">
      <protection locked="0"/>
    </xf>
    <xf numFmtId="4" fontId="11" fillId="4" borderId="21" xfId="0" applyNumberFormat="1" applyFont="1" applyFill="1" applyBorder="1" applyProtection="1">
      <protection locked="0"/>
    </xf>
    <xf numFmtId="0" fontId="11" fillId="4" borderId="21" xfId="0" applyNumberFormat="1" applyFont="1" applyFill="1" applyBorder="1" applyProtection="1">
      <protection locked="0"/>
    </xf>
    <xf numFmtId="14" fontId="3" fillId="0" borderId="0" xfId="0" quotePrefix="1" applyNumberFormat="1" applyFont="1" applyAlignment="1">
      <alignment horizontal="left"/>
    </xf>
    <xf numFmtId="9" fontId="8" fillId="4" borderId="21" xfId="1" applyFont="1" applyFill="1" applyBorder="1" applyProtection="1">
      <protection locked="0"/>
    </xf>
    <xf numFmtId="9" fontId="8" fillId="3" borderId="21" xfId="1" applyFont="1" applyFill="1" applyBorder="1" applyProtection="1">
      <protection locked="0"/>
    </xf>
    <xf numFmtId="0" fontId="0" fillId="7" borderId="0" xfId="0" applyFill="1"/>
    <xf numFmtId="0" fontId="0" fillId="7" borderId="0" xfId="0" applyFont="1" applyFill="1"/>
    <xf numFmtId="0" fontId="0" fillId="7" borderId="0" xfId="0" applyFont="1" applyFill="1" applyAlignment="1">
      <alignment horizontal="right"/>
    </xf>
    <xf numFmtId="2" fontId="0" fillId="7" borderId="0" xfId="0" applyNumberFormat="1" applyFont="1" applyFill="1"/>
    <xf numFmtId="3" fontId="0" fillId="7" borderId="0" xfId="0" applyNumberFormat="1" applyFont="1" applyFill="1"/>
    <xf numFmtId="0" fontId="3" fillId="7" borderId="0" xfId="0" applyFont="1" applyFill="1"/>
    <xf numFmtId="0" fontId="37" fillId="9" borderId="0" xfId="0" applyFont="1" applyFill="1" applyAlignment="1">
      <alignment horizontal="center"/>
    </xf>
    <xf numFmtId="0" fontId="38" fillId="8" borderId="0" xfId="0" applyFont="1" applyFill="1"/>
    <xf numFmtId="0" fontId="25" fillId="8" borderId="0" xfId="0" applyFont="1" applyFill="1" applyAlignment="1">
      <alignment horizontal="center"/>
    </xf>
    <xf numFmtId="0" fontId="26" fillId="0" borderId="0" xfId="2" applyFont="1" applyAlignment="1">
      <alignment vertical="center"/>
    </xf>
    <xf numFmtId="165" fontId="34" fillId="0" borderId="0" xfId="0" applyNumberFormat="1" applyFont="1"/>
    <xf numFmtId="0" fontId="23" fillId="0" borderId="0" xfId="0" applyFont="1"/>
    <xf numFmtId="3" fontId="23" fillId="0" borderId="0" xfId="0" applyNumberFormat="1" applyFont="1"/>
    <xf numFmtId="2" fontId="23" fillId="0" borderId="0" xfId="0" applyNumberFormat="1" applyFont="1"/>
    <xf numFmtId="0" fontId="34" fillId="0" borderId="0" xfId="0" applyFont="1"/>
    <xf numFmtId="0" fontId="24" fillId="10" borderId="0" xfId="0" applyFont="1" applyFill="1"/>
    <xf numFmtId="0" fontId="37" fillId="10" borderId="0" xfId="0" applyFont="1" applyFill="1"/>
    <xf numFmtId="0" fontId="39" fillId="0" borderId="0" xfId="0" applyFont="1" applyAlignment="1">
      <alignment horizontal="center"/>
    </xf>
    <xf numFmtId="9" fontId="25" fillId="8" borderId="0" xfId="0" applyNumberFormat="1" applyFont="1" applyFill="1" applyAlignment="1">
      <alignment horizontal="center"/>
    </xf>
    <xf numFmtId="0" fontId="24" fillId="8" borderId="0" xfId="0" applyFont="1" applyFill="1"/>
    <xf numFmtId="0" fontId="24" fillId="8" borderId="0" xfId="0" applyFont="1" applyFill="1" applyAlignment="1">
      <alignment horizontal="center"/>
    </xf>
    <xf numFmtId="0" fontId="8" fillId="3" borderId="21" xfId="0" applyNumberFormat="1" applyFont="1" applyFill="1" applyBorder="1" applyProtection="1">
      <protection locked="0"/>
    </xf>
    <xf numFmtId="168" fontId="8" fillId="3" borderId="21" xfId="0" applyNumberFormat="1" applyFont="1" applyFill="1" applyBorder="1" applyProtection="1">
      <protection locked="0"/>
    </xf>
    <xf numFmtId="3" fontId="8" fillId="4" borderId="21" xfId="0" applyNumberFormat="1" applyFont="1" applyFill="1" applyBorder="1" applyProtection="1">
      <protection locked="0"/>
    </xf>
    <xf numFmtId="4" fontId="37" fillId="4" borderId="21" xfId="0" applyNumberFormat="1" applyFont="1" applyFill="1" applyBorder="1" applyProtection="1">
      <protection locked="0"/>
    </xf>
    <xf numFmtId="4" fontId="37" fillId="3" borderId="21" xfId="0" applyNumberFormat="1" applyFont="1" applyFill="1" applyBorder="1" applyProtection="1">
      <protection locked="0"/>
    </xf>
    <xf numFmtId="0" fontId="8" fillId="4" borderId="21" xfId="0" applyNumberFormat="1" applyFont="1" applyFill="1" applyBorder="1" applyProtection="1">
      <protection locked="0"/>
    </xf>
    <xf numFmtId="3" fontId="8" fillId="3" borderId="21" xfId="0" applyNumberFormat="1" applyFont="1" applyFill="1" applyBorder="1" applyProtection="1">
      <protection locked="0"/>
    </xf>
    <xf numFmtId="168" fontId="8" fillId="4" borderId="21" xfId="0" applyNumberFormat="1" applyFont="1" applyFill="1" applyBorder="1" applyProtection="1">
      <protection locked="0"/>
    </xf>
    <xf numFmtId="171" fontId="8" fillId="4" borderId="21" xfId="1" applyNumberFormat="1" applyFont="1" applyFill="1" applyBorder="1" applyProtection="1">
      <protection locked="0"/>
    </xf>
    <xf numFmtId="168" fontId="8" fillId="3" borderId="21" xfId="1" applyNumberFormat="1" applyFont="1" applyFill="1" applyBorder="1" applyProtection="1">
      <protection locked="0"/>
    </xf>
    <xf numFmtId="164" fontId="24" fillId="0" borderId="0" xfId="0" applyNumberFormat="1" applyFont="1" applyProtection="1">
      <protection hidden="1"/>
    </xf>
    <xf numFmtId="164" fontId="24" fillId="0" borderId="0" xfId="0" applyNumberFormat="1" applyFont="1" applyAlignment="1" applyProtection="1">
      <alignment horizontal="right"/>
      <protection hidden="1"/>
    </xf>
    <xf numFmtId="0" fontId="24" fillId="0" borderId="0" xfId="0" applyFont="1" applyProtection="1">
      <protection hidden="1"/>
    </xf>
    <xf numFmtId="0" fontId="24" fillId="0" borderId="0" xfId="0" applyFont="1" applyFill="1" applyAlignment="1" applyProtection="1">
      <alignment horizontal="center"/>
      <protection hidden="1"/>
    </xf>
    <xf numFmtId="3" fontId="24" fillId="0" borderId="0" xfId="0" applyNumberFormat="1" applyFont="1" applyProtection="1">
      <protection hidden="1"/>
    </xf>
    <xf numFmtId="2" fontId="24" fillId="0" borderId="0" xfId="0" applyNumberFormat="1" applyFont="1" applyFill="1" applyAlignment="1" applyProtection="1">
      <alignment horizontal="center"/>
      <protection hidden="1"/>
    </xf>
    <xf numFmtId="2" fontId="23" fillId="0" borderId="0" xfId="0" applyNumberFormat="1" applyFont="1" applyFill="1" applyAlignment="1" applyProtection="1">
      <alignment horizontal="center"/>
      <protection hidden="1"/>
    </xf>
    <xf numFmtId="165" fontId="24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2" fontId="24" fillId="0" borderId="0" xfId="0" applyNumberFormat="1" applyFont="1" applyProtection="1">
      <protection hidden="1"/>
    </xf>
    <xf numFmtId="2" fontId="23" fillId="0" borderId="0" xfId="0" applyNumberFormat="1" applyFont="1" applyProtection="1">
      <protection hidden="1"/>
    </xf>
    <xf numFmtId="0" fontId="34" fillId="0" borderId="0" xfId="0" applyFont="1" applyProtection="1">
      <protection hidden="1"/>
    </xf>
    <xf numFmtId="2" fontId="24" fillId="0" borderId="0" xfId="0" applyNumberFormat="1" applyFont="1" applyAlignment="1" applyProtection="1">
      <alignment horizontal="center"/>
      <protection hidden="1"/>
    </xf>
    <xf numFmtId="2" fontId="23" fillId="0" borderId="0" xfId="0" applyNumberFormat="1" applyFont="1" applyAlignment="1" applyProtection="1">
      <alignment horizontal="center"/>
      <protection hidden="1"/>
    </xf>
    <xf numFmtId="4" fontId="24" fillId="0" borderId="0" xfId="0" applyNumberFormat="1" applyFont="1"/>
    <xf numFmtId="0" fontId="24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3" fillId="0" borderId="0" xfId="0" applyFont="1" applyAlignment="1" applyProtection="1">
      <alignment horizontal="right"/>
      <protection hidden="1"/>
    </xf>
    <xf numFmtId="0" fontId="3" fillId="7" borderId="0" xfId="0" applyFont="1" applyFill="1" applyAlignment="1">
      <alignment horizontal="left"/>
    </xf>
    <xf numFmtId="14" fontId="3" fillId="7" borderId="0" xfId="0" quotePrefix="1" applyNumberFormat="1" applyFont="1" applyFill="1" applyAlignment="1">
      <alignment horizontal="left"/>
    </xf>
    <xf numFmtId="0" fontId="3" fillId="7" borderId="0" xfId="0" applyFont="1" applyFill="1" applyAlignment="1">
      <alignment horizontal="right"/>
    </xf>
    <xf numFmtId="2" fontId="19" fillId="7" borderId="0" xfId="0" applyNumberFormat="1" applyFont="1" applyFill="1"/>
    <xf numFmtId="0" fontId="24" fillId="7" borderId="0" xfId="0" applyFont="1" applyFill="1"/>
    <xf numFmtId="0" fontId="42" fillId="7" borderId="0" xfId="0" applyFont="1" applyFill="1"/>
    <xf numFmtId="0" fontId="43" fillId="0" borderId="0" xfId="0" applyFont="1" applyAlignment="1">
      <alignment horizontal="left"/>
    </xf>
    <xf numFmtId="0" fontId="4" fillId="7" borderId="0" xfId="0" applyFont="1" applyFill="1" applyAlignment="1">
      <alignment horizontal="left"/>
    </xf>
    <xf numFmtId="0" fontId="43" fillId="7" borderId="0" xfId="0" applyFont="1" applyFill="1" applyAlignment="1">
      <alignment horizontal="left"/>
    </xf>
    <xf numFmtId="0" fontId="10" fillId="7" borderId="0" xfId="0" applyFont="1" applyFill="1" applyAlignment="1">
      <alignment horizontal="left"/>
    </xf>
    <xf numFmtId="0" fontId="0" fillId="7" borderId="0" xfId="0" applyFill="1" applyAlignment="1">
      <alignment horizontal="right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164" fontId="8" fillId="3" borderId="21" xfId="0" applyNumberFormat="1" applyFont="1" applyFill="1" applyBorder="1" applyProtection="1">
      <protection locked="0"/>
    </xf>
    <xf numFmtId="164" fontId="8" fillId="4" borderId="21" xfId="0" applyNumberFormat="1" applyFont="1" applyFill="1" applyBorder="1" applyProtection="1">
      <protection locked="0"/>
    </xf>
    <xf numFmtId="164" fontId="8" fillId="4" borderId="22" xfId="0" applyNumberFormat="1" applyFont="1" applyFill="1" applyBorder="1" applyProtection="1">
      <protection locked="0"/>
    </xf>
    <xf numFmtId="3" fontId="37" fillId="0" borderId="0" xfId="0" applyNumberFormat="1" applyFont="1"/>
    <xf numFmtId="167" fontId="37" fillId="0" borderId="0" xfId="0" applyNumberFormat="1" applyFont="1"/>
    <xf numFmtId="165" fontId="17" fillId="7" borderId="0" xfId="0" applyNumberFormat="1" applyFont="1" applyFill="1" applyProtection="1">
      <protection locked="0"/>
    </xf>
    <xf numFmtId="0" fontId="4" fillId="7" borderId="0" xfId="0" applyFont="1" applyFill="1" applyAlignment="1" applyProtection="1">
      <alignment horizontal="left"/>
      <protection hidden="1"/>
    </xf>
    <xf numFmtId="0" fontId="0" fillId="7" borderId="0" xfId="0" applyFont="1" applyFill="1" applyProtection="1">
      <protection hidden="1"/>
    </xf>
    <xf numFmtId="0" fontId="0" fillId="7" borderId="0" xfId="0" applyFont="1" applyFill="1" applyAlignment="1" applyProtection="1">
      <alignment horizontal="right"/>
      <protection hidden="1"/>
    </xf>
    <xf numFmtId="2" fontId="0" fillId="7" borderId="0" xfId="0" applyNumberFormat="1" applyFont="1" applyFill="1" applyProtection="1">
      <protection hidden="1"/>
    </xf>
    <xf numFmtId="3" fontId="0" fillId="7" borderId="0" xfId="0" applyNumberFormat="1" applyFont="1" applyFill="1" applyProtection="1">
      <protection hidden="1"/>
    </xf>
    <xf numFmtId="0" fontId="43" fillId="7" borderId="0" xfId="0" applyFont="1" applyFill="1" applyAlignment="1" applyProtection="1">
      <alignment horizontal="left"/>
      <protection hidden="1"/>
    </xf>
    <xf numFmtId="0" fontId="10" fillId="7" borderId="0" xfId="0" applyFont="1" applyFill="1" applyAlignment="1" applyProtection="1">
      <alignment horizontal="left"/>
      <protection hidden="1"/>
    </xf>
    <xf numFmtId="14" fontId="3" fillId="7" borderId="0" xfId="0" quotePrefix="1" applyNumberFormat="1" applyFont="1" applyFill="1" applyAlignment="1" applyProtection="1">
      <alignment horizontal="left"/>
      <protection hidden="1"/>
    </xf>
    <xf numFmtId="0" fontId="3" fillId="7" borderId="0" xfId="0" applyFont="1" applyFill="1" applyAlignment="1" applyProtection="1">
      <alignment horizontal="left"/>
      <protection hidden="1"/>
    </xf>
    <xf numFmtId="0" fontId="3" fillId="7" borderId="0" xfId="0" applyFont="1" applyFill="1" applyProtection="1">
      <protection hidden="1"/>
    </xf>
    <xf numFmtId="0" fontId="3" fillId="7" borderId="0" xfId="0" applyFont="1" applyFill="1" applyAlignment="1" applyProtection="1">
      <alignment horizontal="right"/>
      <protection hidden="1"/>
    </xf>
    <xf numFmtId="2" fontId="19" fillId="7" borderId="0" xfId="0" applyNumberFormat="1" applyFont="1" applyFill="1" applyProtection="1">
      <protection hidden="1"/>
    </xf>
    <xf numFmtId="165" fontId="17" fillId="7" borderId="0" xfId="0" applyNumberFormat="1" applyFont="1" applyFill="1" applyProtection="1">
      <protection hidden="1"/>
    </xf>
    <xf numFmtId="0" fontId="2" fillId="2" borderId="21" xfId="0" applyFont="1" applyFill="1" applyBorder="1" applyAlignment="1" applyProtection="1">
      <alignment horizontal="right"/>
      <protection hidden="1"/>
    </xf>
    <xf numFmtId="0" fontId="0" fillId="7" borderId="0" xfId="0" applyFill="1" applyProtection="1">
      <protection hidden="1"/>
    </xf>
    <xf numFmtId="0" fontId="32" fillId="7" borderId="0" xfId="0" applyFont="1" applyFill="1" applyProtection="1">
      <protection hidden="1"/>
    </xf>
    <xf numFmtId="2" fontId="32" fillId="7" borderId="0" xfId="0" applyNumberFormat="1" applyFont="1" applyFill="1" applyProtection="1">
      <protection hidden="1"/>
    </xf>
    <xf numFmtId="3" fontId="0" fillId="7" borderId="0" xfId="0" applyNumberFormat="1" applyFill="1" applyProtection="1">
      <protection hidden="1"/>
    </xf>
    <xf numFmtId="0" fontId="2" fillId="2" borderId="1" xfId="0" applyFont="1" applyFill="1" applyBorder="1" applyAlignment="1" applyProtection="1">
      <protection hidden="1"/>
    </xf>
    <xf numFmtId="0" fontId="2" fillId="2" borderId="0" xfId="0" applyFont="1" applyFill="1" applyAlignment="1" applyProtection="1">
      <protection hidden="1"/>
    </xf>
    <xf numFmtId="0" fontId="2" fillId="2" borderId="2" xfId="0" applyFont="1" applyFill="1" applyBorder="1" applyAlignment="1" applyProtection="1">
      <protection hidden="1"/>
    </xf>
    <xf numFmtId="0" fontId="11" fillId="3" borderId="0" xfId="0" applyFont="1" applyFill="1" applyProtection="1">
      <protection hidden="1"/>
    </xf>
    <xf numFmtId="3" fontId="11" fillId="3" borderId="1" xfId="0" applyNumberFormat="1" applyFont="1" applyFill="1" applyBorder="1" applyProtection="1">
      <protection hidden="1"/>
    </xf>
    <xf numFmtId="164" fontId="11" fillId="3" borderId="0" xfId="0" applyNumberFormat="1" applyFont="1" applyFill="1" applyProtection="1">
      <protection hidden="1"/>
    </xf>
    <xf numFmtId="164" fontId="41" fillId="3" borderId="0" xfId="0" applyNumberFormat="1" applyFont="1" applyFill="1" applyProtection="1">
      <protection hidden="1"/>
    </xf>
    <xf numFmtId="4" fontId="11" fillId="3" borderId="21" xfId="0" applyNumberFormat="1" applyFont="1" applyFill="1" applyBorder="1" applyProtection="1">
      <protection hidden="1"/>
    </xf>
    <xf numFmtId="164" fontId="8" fillId="3" borderId="1" xfId="0" applyNumberFormat="1" applyFont="1" applyFill="1" applyBorder="1" applyProtection="1">
      <protection hidden="1"/>
    </xf>
    <xf numFmtId="164" fontId="8" fillId="3" borderId="0" xfId="0" applyNumberFormat="1" applyFont="1" applyFill="1" applyProtection="1">
      <protection hidden="1"/>
    </xf>
    <xf numFmtId="164" fontId="8" fillId="3" borderId="2" xfId="0" applyNumberFormat="1" applyFont="1" applyFill="1" applyBorder="1" applyProtection="1">
      <protection hidden="1"/>
    </xf>
    <xf numFmtId="0" fontId="41" fillId="2" borderId="0" xfId="0" applyFont="1" applyFill="1" applyProtection="1">
      <protection hidden="1"/>
    </xf>
    <xf numFmtId="4" fontId="41" fillId="3" borderId="21" xfId="0" applyNumberFormat="1" applyFont="1" applyFill="1" applyBorder="1" applyProtection="1">
      <protection hidden="1"/>
    </xf>
    <xf numFmtId="164" fontId="11" fillId="3" borderId="1" xfId="0" applyNumberFormat="1" applyFont="1" applyFill="1" applyBorder="1" applyProtection="1">
      <protection hidden="1"/>
    </xf>
    <xf numFmtId="164" fontId="11" fillId="3" borderId="2" xfId="0" applyNumberFormat="1" applyFont="1" applyFill="1" applyBorder="1" applyProtection="1">
      <protection hidden="1"/>
    </xf>
    <xf numFmtId="0" fontId="11" fillId="7" borderId="0" xfId="0" applyFont="1" applyFill="1" applyProtection="1">
      <protection hidden="1"/>
    </xf>
    <xf numFmtId="0" fontId="33" fillId="7" borderId="0" xfId="0" applyFont="1" applyFill="1" applyProtection="1">
      <protection hidden="1"/>
    </xf>
    <xf numFmtId="2" fontId="33" fillId="7" borderId="0" xfId="0" applyNumberFormat="1" applyFont="1" applyFill="1" applyProtection="1">
      <protection hidden="1"/>
    </xf>
    <xf numFmtId="3" fontId="11" fillId="7" borderId="0" xfId="0" applyNumberFormat="1" applyFont="1" applyFill="1" applyProtection="1">
      <protection hidden="1"/>
    </xf>
    <xf numFmtId="4" fontId="11" fillId="4" borderId="21" xfId="0" applyNumberFormat="1" applyFont="1" applyFill="1" applyBorder="1" applyProtection="1">
      <protection hidden="1"/>
    </xf>
    <xf numFmtId="164" fontId="11" fillId="4" borderId="1" xfId="0" applyNumberFormat="1" applyFont="1" applyFill="1" applyBorder="1" applyProtection="1">
      <protection hidden="1"/>
    </xf>
    <xf numFmtId="164" fontId="11" fillId="4" borderId="0" xfId="0" applyNumberFormat="1" applyFont="1" applyFill="1" applyProtection="1">
      <protection hidden="1"/>
    </xf>
    <xf numFmtId="164" fontId="11" fillId="4" borderId="2" xfId="0" applyNumberFormat="1" applyFont="1" applyFill="1" applyBorder="1" applyProtection="1">
      <protection hidden="1"/>
    </xf>
    <xf numFmtId="0" fontId="11" fillId="4" borderId="21" xfId="0" applyNumberFormat="1" applyFont="1" applyFill="1" applyBorder="1" applyProtection="1">
      <protection hidden="1"/>
    </xf>
    <xf numFmtId="164" fontId="11" fillId="4" borderId="0" xfId="0" applyNumberFormat="1" applyFont="1" applyFill="1" applyBorder="1" applyProtection="1">
      <protection hidden="1"/>
    </xf>
    <xf numFmtId="0" fontId="11" fillId="3" borderId="21" xfId="0" applyNumberFormat="1" applyFont="1" applyFill="1" applyBorder="1" applyProtection="1">
      <protection hidden="1"/>
    </xf>
    <xf numFmtId="169" fontId="11" fillId="4" borderId="21" xfId="1" applyNumberFormat="1" applyFont="1" applyFill="1" applyBorder="1" applyProtection="1">
      <protection hidden="1"/>
    </xf>
    <xf numFmtId="167" fontId="11" fillId="3" borderId="21" xfId="0" applyNumberFormat="1" applyFont="1" applyFill="1" applyBorder="1" applyProtection="1">
      <protection hidden="1"/>
    </xf>
    <xf numFmtId="4" fontId="17" fillId="3" borderId="21" xfId="0" applyNumberFormat="1" applyFont="1" applyFill="1" applyBorder="1" applyProtection="1">
      <protection hidden="1"/>
    </xf>
    <xf numFmtId="164" fontId="17" fillId="3" borderId="1" xfId="0" applyNumberFormat="1" applyFont="1" applyFill="1" applyBorder="1" applyProtection="1">
      <protection hidden="1"/>
    </xf>
    <xf numFmtId="164" fontId="17" fillId="3" borderId="0" xfId="0" applyNumberFormat="1" applyFont="1" applyFill="1" applyProtection="1">
      <protection hidden="1"/>
    </xf>
    <xf numFmtId="164" fontId="17" fillId="3" borderId="2" xfId="0" applyNumberFormat="1" applyFont="1" applyFill="1" applyBorder="1" applyProtection="1">
      <protection hidden="1"/>
    </xf>
    <xf numFmtId="0" fontId="17" fillId="7" borderId="0" xfId="0" applyFont="1" applyFill="1" applyProtection="1">
      <protection hidden="1"/>
    </xf>
    <xf numFmtId="0" fontId="36" fillId="7" borderId="0" xfId="0" applyFont="1" applyFill="1" applyProtection="1">
      <protection hidden="1"/>
    </xf>
    <xf numFmtId="2" fontId="36" fillId="7" borderId="0" xfId="0" applyNumberFormat="1" applyFont="1" applyFill="1" applyProtection="1">
      <protection hidden="1"/>
    </xf>
    <xf numFmtId="3" fontId="17" fillId="7" borderId="0" xfId="0" applyNumberFormat="1" applyFont="1" applyFill="1" applyProtection="1">
      <protection hidden="1"/>
    </xf>
    <xf numFmtId="9" fontId="8" fillId="4" borderId="21" xfId="1" applyFont="1" applyFill="1" applyBorder="1" applyProtection="1">
      <protection hidden="1"/>
    </xf>
    <xf numFmtId="4" fontId="37" fillId="4" borderId="21" xfId="0" applyNumberFormat="1" applyFont="1" applyFill="1" applyBorder="1" applyProtection="1">
      <protection hidden="1"/>
    </xf>
    <xf numFmtId="170" fontId="11" fillId="4" borderId="21" xfId="0" applyNumberFormat="1" applyFont="1" applyFill="1" applyBorder="1" applyProtection="1">
      <protection hidden="1"/>
    </xf>
    <xf numFmtId="4" fontId="37" fillId="3" borderId="21" xfId="0" applyNumberFormat="1" applyFont="1" applyFill="1" applyBorder="1" applyProtection="1">
      <protection hidden="1"/>
    </xf>
    <xf numFmtId="170" fontId="11" fillId="3" borderId="21" xfId="0" applyNumberFormat="1" applyFont="1" applyFill="1" applyBorder="1" applyProtection="1">
      <protection hidden="1"/>
    </xf>
    <xf numFmtId="0" fontId="11" fillId="7" borderId="0" xfId="0" applyFont="1" applyFill="1" applyAlignment="1" applyProtection="1">
      <alignment wrapText="1"/>
      <protection hidden="1"/>
    </xf>
    <xf numFmtId="170" fontId="17" fillId="3" borderId="21" xfId="0" applyNumberFormat="1" applyFont="1" applyFill="1" applyBorder="1" applyProtection="1">
      <protection hidden="1"/>
    </xf>
    <xf numFmtId="10" fontId="11" fillId="4" borderId="21" xfId="1" applyNumberFormat="1" applyFont="1" applyFill="1" applyBorder="1" applyProtection="1">
      <protection hidden="1"/>
    </xf>
    <xf numFmtId="4" fontId="17" fillId="3" borderId="21" xfId="0" applyNumberFormat="1" applyFont="1" applyFill="1" applyBorder="1" applyAlignment="1" applyProtection="1">
      <alignment horizontal="center"/>
      <protection hidden="1"/>
    </xf>
    <xf numFmtId="10" fontId="11" fillId="3" borderId="21" xfId="1" applyNumberFormat="1" applyFont="1" applyFill="1" applyBorder="1" applyProtection="1">
      <protection hidden="1"/>
    </xf>
    <xf numFmtId="0" fontId="17" fillId="7" borderId="0" xfId="0" applyFont="1" applyFill="1" applyAlignment="1" applyProtection="1">
      <alignment horizontal="center"/>
      <protection hidden="1"/>
    </xf>
    <xf numFmtId="4" fontId="22" fillId="3" borderId="21" xfId="2" applyNumberFormat="1" applyFill="1" applyBorder="1" applyProtection="1">
      <protection hidden="1"/>
    </xf>
    <xf numFmtId="3" fontId="17" fillId="3" borderId="21" xfId="0" applyNumberFormat="1" applyFont="1" applyFill="1" applyBorder="1" applyAlignment="1" applyProtection="1">
      <alignment horizontal="right"/>
      <protection hidden="1"/>
    </xf>
    <xf numFmtId="10" fontId="17" fillId="3" borderId="21" xfId="1" applyNumberFormat="1" applyFont="1" applyFill="1" applyBorder="1" applyProtection="1">
      <protection hidden="1"/>
    </xf>
    <xf numFmtId="0" fontId="0" fillId="0" borderId="0" xfId="0" applyAlignme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ont="1" applyProtection="1">
      <protection hidden="1"/>
    </xf>
    <xf numFmtId="4" fontId="11" fillId="7" borderId="1" xfId="0" applyNumberFormat="1" applyFont="1" applyFill="1" applyBorder="1" applyProtection="1">
      <protection hidden="1"/>
    </xf>
    <xf numFmtId="4" fontId="11" fillId="7" borderId="0" xfId="0" applyNumberFormat="1" applyFont="1" applyFill="1" applyBorder="1" applyProtection="1">
      <protection hidden="1"/>
    </xf>
    <xf numFmtId="4" fontId="11" fillId="7" borderId="2" xfId="0" applyNumberFormat="1" applyFont="1" applyFill="1" applyBorder="1" applyProtection="1">
      <protection hidden="1"/>
    </xf>
    <xf numFmtId="4" fontId="11" fillId="7" borderId="21" xfId="0" applyNumberFormat="1" applyFont="1" applyFill="1" applyBorder="1" applyProtection="1">
      <protection hidden="1"/>
    </xf>
    <xf numFmtId="0" fontId="21" fillId="7" borderId="0" xfId="0" applyFont="1" applyFill="1" applyAlignment="1" applyProtection="1">
      <protection hidden="1"/>
    </xf>
    <xf numFmtId="0" fontId="31" fillId="7" borderId="0" xfId="0" applyFont="1" applyFill="1" applyAlignment="1" applyProtection="1">
      <protection hidden="1"/>
    </xf>
    <xf numFmtId="4" fontId="40" fillId="3" borderId="21" xfId="0" applyNumberFormat="1" applyFont="1" applyFill="1" applyBorder="1" applyProtection="1">
      <protection hidden="1"/>
    </xf>
    <xf numFmtId="164" fontId="11" fillId="3" borderId="0" xfId="0" applyNumberFormat="1" applyFont="1" applyFill="1" applyBorder="1" applyProtection="1">
      <protection hidden="1"/>
    </xf>
    <xf numFmtId="9" fontId="11" fillId="4" borderId="21" xfId="1" applyFont="1" applyFill="1" applyBorder="1" applyProtection="1">
      <protection hidden="1"/>
    </xf>
    <xf numFmtId="164" fontId="17" fillId="3" borderId="0" xfId="0" applyNumberFormat="1" applyFont="1" applyFill="1" applyBorder="1" applyProtection="1">
      <protection hidden="1"/>
    </xf>
    <xf numFmtId="4" fontId="17" fillId="3" borderId="21" xfId="0" applyNumberFormat="1" applyFont="1" applyFill="1" applyBorder="1" applyAlignment="1" applyProtection="1">
      <alignment horizontal="right"/>
      <protection hidden="1"/>
    </xf>
    <xf numFmtId="4" fontId="11" fillId="0" borderId="0" xfId="0" applyNumberFormat="1" applyFont="1" applyFill="1" applyBorder="1" applyProtection="1">
      <protection hidden="1"/>
    </xf>
    <xf numFmtId="164" fontId="11" fillId="0" borderId="0" xfId="0" applyNumberFormat="1" applyFont="1" applyFill="1" applyBorder="1" applyProtection="1">
      <protection hidden="1"/>
    </xf>
    <xf numFmtId="3" fontId="11" fillId="4" borderId="21" xfId="0" applyNumberFormat="1" applyFont="1" applyFill="1" applyBorder="1" applyProtection="1">
      <protection hidden="1"/>
    </xf>
    <xf numFmtId="3" fontId="11" fillId="3" borderId="21" xfId="0" applyNumberFormat="1" applyFont="1" applyFill="1" applyBorder="1" applyProtection="1">
      <protection hidden="1"/>
    </xf>
    <xf numFmtId="3" fontId="17" fillId="3" borderId="21" xfId="0" applyNumberFormat="1" applyFont="1" applyFill="1" applyBorder="1" applyProtection="1">
      <protection hidden="1"/>
    </xf>
    <xf numFmtId="0" fontId="0" fillId="7" borderId="0" xfId="0" applyFill="1" applyAlignment="1" applyProtection="1">
      <alignment wrapText="1"/>
      <protection hidden="1"/>
    </xf>
    <xf numFmtId="0" fontId="3" fillId="7" borderId="0" xfId="0" applyFont="1" applyFill="1" applyAlignment="1" applyProtection="1">
      <alignment horizontal="center"/>
      <protection hidden="1"/>
    </xf>
    <xf numFmtId="168" fontId="0" fillId="7" borderId="0" xfId="0" applyNumberFormat="1" applyFill="1" applyProtection="1">
      <protection hidden="1"/>
    </xf>
    <xf numFmtId="0" fontId="0" fillId="7" borderId="0" xfId="0" quotePrefix="1" applyFill="1" applyProtection="1">
      <protection hidden="1"/>
    </xf>
    <xf numFmtId="3" fontId="0" fillId="7" borderId="0" xfId="0" applyNumberFormat="1" applyFill="1" applyAlignment="1" applyProtection="1">
      <alignment wrapText="1"/>
      <protection hidden="1"/>
    </xf>
    <xf numFmtId="169" fontId="27" fillId="7" borderId="0" xfId="1" applyNumberFormat="1" applyFont="1" applyFill="1" applyProtection="1">
      <protection hidden="1"/>
    </xf>
    <xf numFmtId="167" fontId="0" fillId="7" borderId="0" xfId="0" applyNumberFormat="1" applyFill="1" applyProtection="1">
      <protection hidden="1"/>
    </xf>
    <xf numFmtId="168" fontId="27" fillId="7" borderId="0" xfId="0" applyNumberFormat="1" applyFont="1" applyFill="1" applyProtection="1">
      <protection hidden="1"/>
    </xf>
    <xf numFmtId="4" fontId="0" fillId="7" borderId="0" xfId="0" applyNumberFormat="1" applyFill="1" applyProtection="1">
      <protection hidden="1"/>
    </xf>
    <xf numFmtId="3" fontId="3" fillId="7" borderId="0" xfId="0" applyNumberFormat="1" applyFont="1" applyFill="1" applyProtection="1">
      <protection hidden="1"/>
    </xf>
    <xf numFmtId="10" fontId="3" fillId="7" borderId="0" xfId="1" applyNumberFormat="1" applyFont="1" applyFill="1" applyProtection="1">
      <protection hidden="1"/>
    </xf>
    <xf numFmtId="167" fontId="3" fillId="7" borderId="0" xfId="0" applyNumberFormat="1" applyFont="1" applyFill="1" applyProtection="1">
      <protection hidden="1"/>
    </xf>
    <xf numFmtId="10" fontId="0" fillId="7" borderId="0" xfId="1" applyNumberFormat="1" applyFont="1" applyFill="1" applyProtection="1">
      <protection hidden="1"/>
    </xf>
    <xf numFmtId="10" fontId="0" fillId="7" borderId="0" xfId="0" applyNumberFormat="1" applyFill="1" applyProtection="1">
      <protection hidden="1"/>
    </xf>
    <xf numFmtId="0" fontId="21" fillId="7" borderId="0" xfId="0" applyFont="1" applyFill="1" applyAlignment="1" applyProtection="1">
      <alignment horizontal="center"/>
      <protection hidden="1"/>
    </xf>
    <xf numFmtId="4" fontId="41" fillId="4" borderId="21" xfId="0" applyNumberFormat="1" applyFont="1" applyFill="1" applyBorder="1" applyProtection="1">
      <protection hidden="1"/>
    </xf>
    <xf numFmtId="168" fontId="11" fillId="3" borderId="21" xfId="0" applyNumberFormat="1" applyFont="1" applyFill="1" applyBorder="1" applyProtection="1">
      <protection hidden="1"/>
    </xf>
    <xf numFmtId="169" fontId="11" fillId="3" borderId="21" xfId="1" applyNumberFormat="1" applyFont="1" applyFill="1" applyBorder="1" applyProtection="1">
      <protection hidden="1"/>
    </xf>
    <xf numFmtId="167" fontId="11" fillId="4" borderId="21" xfId="0" applyNumberFormat="1" applyFont="1" applyFill="1" applyBorder="1" applyProtection="1">
      <protection hidden="1"/>
    </xf>
    <xf numFmtId="4" fontId="11" fillId="3" borderId="1" xfId="0" applyNumberFormat="1" applyFont="1" applyFill="1" applyBorder="1" applyProtection="1">
      <protection hidden="1"/>
    </xf>
    <xf numFmtId="4" fontId="11" fillId="3" borderId="0" xfId="0" applyNumberFormat="1" applyFont="1" applyFill="1" applyBorder="1" applyProtection="1">
      <protection hidden="1"/>
    </xf>
    <xf numFmtId="4" fontId="11" fillId="3" borderId="2" xfId="0" applyNumberFormat="1" applyFont="1" applyFill="1" applyBorder="1" applyProtection="1">
      <protection hidden="1"/>
    </xf>
    <xf numFmtId="172" fontId="11" fillId="4" borderId="21" xfId="1" applyNumberFormat="1" applyFont="1" applyFill="1" applyBorder="1" applyProtection="1">
      <protection hidden="1"/>
    </xf>
    <xf numFmtId="0" fontId="32" fillId="0" borderId="0" xfId="0" applyFont="1" applyFill="1" applyProtection="1">
      <protection hidden="1"/>
    </xf>
    <xf numFmtId="2" fontId="32" fillId="0" borderId="0" xfId="0" applyNumberFormat="1" applyFont="1" applyFill="1" applyProtection="1">
      <protection hidden="1"/>
    </xf>
    <xf numFmtId="3" fontId="17" fillId="4" borderId="21" xfId="0" applyNumberFormat="1" applyFont="1" applyFill="1" applyBorder="1" applyProtection="1">
      <protection hidden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5" fillId="8" borderId="0" xfId="0" applyFont="1" applyFill="1" applyAlignment="1">
      <alignment horizontal="center"/>
    </xf>
    <xf numFmtId="0" fontId="38" fillId="8" borderId="0" xfId="0" applyFont="1" applyFill="1" applyAlignment="1">
      <alignment horizontal="center"/>
    </xf>
    <xf numFmtId="0" fontId="3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2" applyFont="1" applyAlignment="1">
      <alignment horizontal="center"/>
    </xf>
    <xf numFmtId="9" fontId="23" fillId="0" borderId="0" xfId="0" applyNumberFormat="1" applyFont="1" applyAlignment="1">
      <alignment horizontal="center"/>
    </xf>
    <xf numFmtId="4" fontId="17" fillId="4" borderId="1" xfId="0" applyNumberFormat="1" applyFont="1" applyFill="1" applyBorder="1" applyAlignment="1" applyProtection="1">
      <alignment horizontal="center"/>
      <protection hidden="1"/>
    </xf>
    <xf numFmtId="4" fontId="17" fillId="4" borderId="0" xfId="0" applyNumberFormat="1" applyFont="1" applyFill="1" applyBorder="1" applyAlignment="1" applyProtection="1">
      <alignment horizontal="center"/>
      <protection hidden="1"/>
    </xf>
    <xf numFmtId="4" fontId="17" fillId="4" borderId="2" xfId="0" applyNumberFormat="1" applyFont="1" applyFill="1" applyBorder="1" applyAlignment="1" applyProtection="1">
      <alignment horizontal="center"/>
      <protection hidden="1"/>
    </xf>
    <xf numFmtId="4" fontId="17" fillId="3" borderId="1" xfId="0" applyNumberFormat="1" applyFont="1" applyFill="1" applyBorder="1" applyAlignment="1" applyProtection="1">
      <alignment horizontal="center"/>
      <protection hidden="1"/>
    </xf>
    <xf numFmtId="4" fontId="17" fillId="3" borderId="0" xfId="0" applyNumberFormat="1" applyFont="1" applyFill="1" applyBorder="1" applyAlignment="1" applyProtection="1">
      <alignment horizontal="center"/>
      <protection hidden="1"/>
    </xf>
    <xf numFmtId="4" fontId="17" fillId="3" borderId="2" xfId="0" applyNumberFormat="1" applyFont="1" applyFill="1" applyBorder="1" applyAlignment="1" applyProtection="1">
      <alignment horizontal="center"/>
      <protection hidden="1"/>
    </xf>
    <xf numFmtId="0" fontId="31" fillId="7" borderId="0" xfId="0" applyFont="1" applyFill="1" applyAlignment="1" applyProtection="1">
      <alignment horizontal="center"/>
      <protection hidden="1"/>
    </xf>
    <xf numFmtId="0" fontId="21" fillId="7" borderId="0" xfId="0" applyFont="1" applyFill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horizontal="center"/>
      <protection hidden="1"/>
    </xf>
    <xf numFmtId="0" fontId="2" fillId="2" borderId="0" xfId="0" applyFont="1" applyFill="1" applyBorder="1" applyAlignment="1" applyProtection="1">
      <alignment horizontal="center"/>
      <protection hidden="1"/>
    </xf>
    <xf numFmtId="0" fontId="2" fillId="2" borderId="2" xfId="0" applyFont="1" applyFill="1" applyBorder="1" applyAlignment="1" applyProtection="1">
      <alignment horizontal="center"/>
      <protection hidden="1"/>
    </xf>
    <xf numFmtId="4" fontId="17" fillId="3" borderId="1" xfId="0" applyNumberFormat="1" applyFont="1" applyFill="1" applyBorder="1" applyAlignment="1" applyProtection="1">
      <alignment horizontal="center"/>
      <protection locked="0"/>
    </xf>
    <xf numFmtId="4" fontId="17" fillId="3" borderId="0" xfId="0" applyNumberFormat="1" applyFont="1" applyFill="1" applyBorder="1" applyAlignment="1" applyProtection="1">
      <alignment horizontal="center"/>
      <protection locked="0"/>
    </xf>
    <xf numFmtId="4" fontId="17" fillId="3" borderId="2" xfId="0" applyNumberFormat="1" applyFont="1" applyFill="1" applyBorder="1" applyAlignment="1" applyProtection="1">
      <alignment horizontal="center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Total voyage time @ different vessel speed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326159230096237"/>
          <c:y val="0.13930555555555557"/>
          <c:w val="0.86618285214348212"/>
          <c:h val="0.637183216681248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'Selected Routes Liners'!$S$12</c:f>
              <c:strCache>
                <c:ptCount val="1"/>
                <c:pt idx="0">
                  <c:v>CA3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'Selected Routes Liners'!$G$22:$Q$22</c:f>
              <c:numCache>
                <c:formatCode>#,##0.0</c:formatCode>
                <c:ptCount val="11"/>
                <c:pt idx="0">
                  <c:v>16.3</c:v>
                </c:pt>
                <c:pt idx="1">
                  <c:v>15.65</c:v>
                </c:pt>
                <c:pt idx="2">
                  <c:v>15</c:v>
                </c:pt>
                <c:pt idx="3">
                  <c:v>14.35</c:v>
                </c:pt>
                <c:pt idx="4">
                  <c:v>13.7</c:v>
                </c:pt>
                <c:pt idx="5">
                  <c:v>13.049999999999999</c:v>
                </c:pt>
                <c:pt idx="6">
                  <c:v>12.399999999999999</c:v>
                </c:pt>
                <c:pt idx="7">
                  <c:v>11.749999999999998</c:v>
                </c:pt>
                <c:pt idx="8">
                  <c:v>11.099999999999998</c:v>
                </c:pt>
                <c:pt idx="9">
                  <c:v>10.449999999999998</c:v>
                </c:pt>
                <c:pt idx="10">
                  <c:v>10</c:v>
                </c:pt>
              </c:numCache>
            </c:numRef>
          </c:cat>
          <c:val>
            <c:numRef>
              <c:f>'Selected Routes Liners'!$T$32:$AD$32</c:f>
              <c:numCache>
                <c:formatCode>0.00</c:formatCode>
                <c:ptCount val="11"/>
                <c:pt idx="0">
                  <c:v>27.984539877300612</c:v>
                </c:pt>
                <c:pt idx="1">
                  <c:v>28.691629392971244</c:v>
                </c:pt>
                <c:pt idx="2">
                  <c:v>29.46</c:v>
                </c:pt>
                <c:pt idx="3">
                  <c:v>30.297979094076656</c:v>
                </c:pt>
                <c:pt idx="4">
                  <c:v>31.215474452554744</c:v>
                </c:pt>
                <c:pt idx="5">
                  <c:v>32.224367816091956</c:v>
                </c:pt>
                <c:pt idx="6">
                  <c:v>33.33903225806452</c:v>
                </c:pt>
                <c:pt idx="7">
                  <c:v>34.577021276595744</c:v>
                </c:pt>
                <c:pt idx="8">
                  <c:v>35.960000000000008</c:v>
                </c:pt>
                <c:pt idx="9">
                  <c:v>37.515023923444986</c:v>
                </c:pt>
                <c:pt idx="10">
                  <c:v>38.71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C-4D35-B8E3-3D42988B0C6A}"/>
            </c:ext>
          </c:extLst>
        </c:ser>
        <c:ser>
          <c:idx val="1"/>
          <c:order val="1"/>
          <c:tx>
            <c:strRef>
              <c:f>'Selected Routes Liners'!$S$13</c:f>
              <c:strCache>
                <c:ptCount val="1"/>
                <c:pt idx="0">
                  <c:v>CFCX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'Selected Routes Liners'!$T$41:$AD$41</c:f>
              <c:numCache>
                <c:formatCode>0.00</c:formatCode>
                <c:ptCount val="11"/>
                <c:pt idx="0">
                  <c:v>31.364140786749481</c:v>
                </c:pt>
                <c:pt idx="1">
                  <c:v>32.510755124056089</c:v>
                </c:pt>
                <c:pt idx="2">
                  <c:v>33.758085585585583</c:v>
                </c:pt>
                <c:pt idx="3">
                  <c:v>35.120011778563018</c:v>
                </c:pt>
                <c:pt idx="4">
                  <c:v>36.613086419753088</c:v>
                </c:pt>
                <c:pt idx="5">
                  <c:v>38.257211413748379</c:v>
                </c:pt>
                <c:pt idx="6">
                  <c:v>40.076530054644806</c:v>
                </c:pt>
                <c:pt idx="7">
                  <c:v>42.1006204906205</c:v>
                </c:pt>
                <c:pt idx="8">
                  <c:v>44.366116207951073</c:v>
                </c:pt>
                <c:pt idx="9">
                  <c:v>46.918943089430897</c:v>
                </c:pt>
                <c:pt idx="10">
                  <c:v>47.989166666666669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C-4D35-B8E3-3D42988B0C6A}"/>
            </c:ext>
          </c:extLst>
        </c:ser>
        <c:ser>
          <c:idx val="2"/>
          <c:order val="2"/>
          <c:tx>
            <c:strRef>
              <c:f>'Selected Routes Liners'!$S$14</c:f>
              <c:strCache>
                <c:ptCount val="1"/>
                <c:pt idx="0">
                  <c:v>Fuji Service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'Selected Routes Liners'!$T$49:$AD$49</c:f>
              <c:numCache>
                <c:formatCode>0.00</c:formatCode>
                <c:ptCount val="11"/>
                <c:pt idx="0">
                  <c:v>15.302111801242233</c:v>
                </c:pt>
                <c:pt idx="1">
                  <c:v>15.830614886731389</c:v>
                </c:pt>
                <c:pt idx="2">
                  <c:v>16.405540540540542</c:v>
                </c:pt>
                <c:pt idx="3">
                  <c:v>17.033286219081273</c:v>
                </c:pt>
                <c:pt idx="4">
                  <c:v>17.721481481481483</c:v>
                </c:pt>
                <c:pt idx="5">
                  <c:v>18.479299610894941</c:v>
                </c:pt>
                <c:pt idx="6">
                  <c:v>19.317868852459014</c:v>
                </c:pt>
                <c:pt idx="7">
                  <c:v>20.250822510822509</c:v>
                </c:pt>
                <c:pt idx="8">
                  <c:v>21.295045871559637</c:v>
                </c:pt>
                <c:pt idx="9">
                  <c:v>22.471707317073175</c:v>
                </c:pt>
                <c:pt idx="10">
                  <c:v>22.964999999999996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C-4D35-B8E3-3D42988B0C6A}"/>
            </c:ext>
          </c:extLst>
        </c:ser>
        <c:ser>
          <c:idx val="3"/>
          <c:order val="3"/>
          <c:tx>
            <c:strRef>
              <c:f>'Selected Routes Liners'!$S$15</c:f>
              <c:strCache>
                <c:ptCount val="1"/>
                <c:pt idx="0">
                  <c:v>Hangzhou Bay Bridge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'Selected Routes Liners'!$T$58:$AD$58</c:f>
              <c:numCache>
                <c:formatCode>0.00</c:formatCode>
                <c:ptCount val="11"/>
                <c:pt idx="0">
                  <c:v>18.888578732106339</c:v>
                </c:pt>
                <c:pt idx="1">
                  <c:v>19.502385516506923</c:v>
                </c:pt>
                <c:pt idx="2">
                  <c:v>20.169388888888889</c:v>
                </c:pt>
                <c:pt idx="3">
                  <c:v>20.896817653890825</c:v>
                </c:pt>
                <c:pt idx="4">
                  <c:v>21.693272506082725</c:v>
                </c:pt>
                <c:pt idx="5">
                  <c:v>22.569067688378034</c:v>
                </c:pt>
                <c:pt idx="6">
                  <c:v>23.536680107526884</c:v>
                </c:pt>
                <c:pt idx="7">
                  <c:v>24.611347517730501</c:v>
                </c:pt>
                <c:pt idx="8">
                  <c:v>25.811876876876884</c:v>
                </c:pt>
                <c:pt idx="9">
                  <c:v>27.161754385964915</c:v>
                </c:pt>
                <c:pt idx="10">
                  <c:v>28.199083333333331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C-4D35-B8E3-3D42988B0C6A}"/>
            </c:ext>
          </c:extLst>
        </c:ser>
        <c:ser>
          <c:idx val="4"/>
          <c:order val="4"/>
          <c:tx>
            <c:strRef>
              <c:f>'Selected Routes Liners'!$S$16</c:f>
              <c:strCache>
                <c:ptCount val="1"/>
                <c:pt idx="0">
                  <c:v>South China Sea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'Selected Routes Liners'!$T$69:$AD$69</c:f>
              <c:numCache>
                <c:formatCode>0.00</c:formatCode>
                <c:ptCount val="11"/>
                <c:pt idx="0">
                  <c:v>30.513087934560325</c:v>
                </c:pt>
                <c:pt idx="1">
                  <c:v>31.495899893503729</c:v>
                </c:pt>
                <c:pt idx="2">
                  <c:v>32.56388888888889</c:v>
                </c:pt>
                <c:pt idx="3">
                  <c:v>33.728629500580723</c:v>
                </c:pt>
                <c:pt idx="4">
                  <c:v>35.003892944038931</c:v>
                </c:pt>
                <c:pt idx="5">
                  <c:v>36.406194125159644</c:v>
                </c:pt>
                <c:pt idx="6">
                  <c:v>37.955510752688177</c:v>
                </c:pt>
                <c:pt idx="7">
                  <c:v>39.676241134751777</c:v>
                </c:pt>
                <c:pt idx="8">
                  <c:v>41.598498498498508</c:v>
                </c:pt>
                <c:pt idx="9">
                  <c:v>43.759888357256791</c:v>
                </c:pt>
                <c:pt idx="10">
                  <c:v>45.420833333333334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1C-4D35-B8E3-3D42988B0C6A}"/>
            </c:ext>
          </c:extLst>
        </c:ser>
        <c:ser>
          <c:idx val="5"/>
          <c:order val="5"/>
          <c:tx>
            <c:strRef>
              <c:f>'Selected Routes Liners'!$S$17</c:f>
              <c:strCache>
                <c:ptCount val="1"/>
                <c:pt idx="0">
                  <c:v>Bohai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'Selected Routes Liners'!$T$80:$AD$80</c:f>
              <c:numCache>
                <c:formatCode>0.00</c:formatCode>
                <c:ptCount val="11"/>
                <c:pt idx="0">
                  <c:v>24.106728778467907</c:v>
                </c:pt>
                <c:pt idx="1">
                  <c:v>24.832740021574974</c:v>
                </c:pt>
                <c:pt idx="2">
                  <c:v>25.622522522522519</c:v>
                </c:pt>
                <c:pt idx="3">
                  <c:v>26.484864546525326</c:v>
                </c:pt>
                <c:pt idx="4">
                  <c:v>27.430246913580248</c:v>
                </c:pt>
                <c:pt idx="5">
                  <c:v>28.471271076523998</c:v>
                </c:pt>
                <c:pt idx="6">
                  <c:v>29.623224043715851</c:v>
                </c:pt>
                <c:pt idx="7">
                  <c:v>30.904834054834058</c:v>
                </c:pt>
                <c:pt idx="8">
                  <c:v>32.339296636085628</c:v>
                </c:pt>
                <c:pt idx="9">
                  <c:v>33.955691056910574</c:v>
                </c:pt>
                <c:pt idx="10">
                  <c:v>34.633333333333333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81C-4D35-B8E3-3D42988B0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1415963632"/>
        <c:axId val="1688702799"/>
      </c:barChart>
      <c:catAx>
        <c:axId val="1415963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layout>
            <c:manualLayout>
              <c:xMode val="edge"/>
              <c:yMode val="edge"/>
              <c:x val="0.42945713035870514"/>
              <c:y val="0.842221493146690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88702799"/>
        <c:crosses val="autoZero"/>
        <c:auto val="1"/>
        <c:lblAlgn val="ctr"/>
        <c:lblOffset val="100"/>
        <c:noMultiLvlLbl val="0"/>
      </c:catAx>
      <c:valAx>
        <c:axId val="1688702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Days</a:t>
                </a:r>
              </a:p>
            </c:rich>
          </c:tx>
          <c:layout>
            <c:manualLayout>
              <c:xMode val="edge"/>
              <c:yMode val="edge"/>
              <c:x val="1.1111111111111112E-2"/>
              <c:y val="0.371380869058034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15963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444444444444446E-2"/>
          <c:y val="0.93576334208223977"/>
          <c:w val="0.9"/>
          <c:h val="5.03477690288713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VOYAGE TIME (IN DAYS) VS SPEED - SOYBEAN, TACOMA - QINGDAO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'Selected Routes Bulk'!$U$14:$AE$14</c:f>
              <c:numCache>
                <c:formatCode>#,##0.0</c:formatCode>
                <c:ptCount val="11"/>
                <c:pt idx="0">
                  <c:v>11.7</c:v>
                </c:pt>
                <c:pt idx="1">
                  <c:v>11.52</c:v>
                </c:pt>
                <c:pt idx="2">
                  <c:v>11.34</c:v>
                </c:pt>
                <c:pt idx="3">
                  <c:v>11.16</c:v>
                </c:pt>
                <c:pt idx="4">
                  <c:v>10.98</c:v>
                </c:pt>
                <c:pt idx="5">
                  <c:v>10.8</c:v>
                </c:pt>
                <c:pt idx="6">
                  <c:v>10.620000000000001</c:v>
                </c:pt>
                <c:pt idx="7">
                  <c:v>10.440000000000001</c:v>
                </c:pt>
                <c:pt idx="8">
                  <c:v>10.260000000000002</c:v>
                </c:pt>
                <c:pt idx="9">
                  <c:v>10.080000000000002</c:v>
                </c:pt>
                <c:pt idx="10">
                  <c:v>10</c:v>
                </c:pt>
              </c:numCache>
            </c:numRef>
          </c:cat>
          <c:val>
            <c:numRef>
              <c:f>'Selected Routes Bulk'!$AF$16:$AP$16</c:f>
              <c:numCache>
                <c:formatCode>#,##0.0</c:formatCode>
                <c:ptCount val="11"/>
                <c:pt idx="0">
                  <c:v>18.075564971751412</c:v>
                </c:pt>
                <c:pt idx="1">
                  <c:v>18.35556511761331</c:v>
                </c:pt>
                <c:pt idx="2">
                  <c:v>18.644376456876454</c:v>
                </c:pt>
                <c:pt idx="3">
                  <c:v>18.942421551213734</c:v>
                </c:pt>
                <c:pt idx="4">
                  <c:v>19.250150421179299</c:v>
                </c:pt>
                <c:pt idx="5">
                  <c:v>19.568042813455651</c:v>
                </c:pt>
                <c:pt idx="6">
                  <c:v>19.89661069651741</c:v>
                </c:pt>
                <c:pt idx="7">
                  <c:v>20.236401012017705</c:v>
                </c:pt>
                <c:pt idx="8">
                  <c:v>20.587998712998708</c:v>
                </c:pt>
                <c:pt idx="9">
                  <c:v>20.952030124426972</c:v>
                </c:pt>
                <c:pt idx="10">
                  <c:v>21.329166666666659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A0-4FAA-B621-7756C7E360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855023855"/>
        <c:axId val="841059967"/>
      </c:barChart>
      <c:catAx>
        <c:axId val="8550238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59967"/>
        <c:crosses val="autoZero"/>
        <c:auto val="1"/>
        <c:lblAlgn val="ctr"/>
        <c:lblOffset val="100"/>
        <c:noMultiLvlLbl val="0"/>
      </c:catAx>
      <c:valAx>
        <c:axId val="84105996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85502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Time differential at different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'Selected Routes Bulk'!$AF$22</c:f>
              <c:strCache>
                <c:ptCount val="1"/>
                <c:pt idx="0">
                  <c:v>Capesize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'Selected Routes Bulk'!$U$14:$AE$14</c:f>
              <c:numCache>
                <c:formatCode>#,##0.0</c:formatCode>
                <c:ptCount val="11"/>
                <c:pt idx="0">
                  <c:v>11.7</c:v>
                </c:pt>
                <c:pt idx="1">
                  <c:v>11.52</c:v>
                </c:pt>
                <c:pt idx="2">
                  <c:v>11.34</c:v>
                </c:pt>
                <c:pt idx="3">
                  <c:v>11.16</c:v>
                </c:pt>
                <c:pt idx="4">
                  <c:v>10.98</c:v>
                </c:pt>
                <c:pt idx="5">
                  <c:v>10.8</c:v>
                </c:pt>
                <c:pt idx="6">
                  <c:v>10.620000000000001</c:v>
                </c:pt>
                <c:pt idx="7">
                  <c:v>10.440000000000001</c:v>
                </c:pt>
                <c:pt idx="8">
                  <c:v>10.260000000000002</c:v>
                </c:pt>
                <c:pt idx="9">
                  <c:v>10.080000000000002</c:v>
                </c:pt>
                <c:pt idx="10">
                  <c:v>10</c:v>
                </c:pt>
              </c:numCache>
            </c:numRef>
          </c:cat>
          <c:val>
            <c:numRef>
              <c:f>'Selected Routes Bulk'!$AG$22:$AP$22</c:f>
              <c:numCache>
                <c:formatCode>#,##0.00</c:formatCode>
                <c:ptCount val="10"/>
                <c:pt idx="0">
                  <c:v>0.1993189102564088</c:v>
                </c:pt>
                <c:pt idx="1">
                  <c:v>0.4049654049654059</c:v>
                </c:pt>
                <c:pt idx="2">
                  <c:v>0.61724565756823679</c:v>
                </c:pt>
                <c:pt idx="3">
                  <c:v>0.83648591845313192</c:v>
                </c:pt>
                <c:pt idx="4">
                  <c:v>1.0630341880341856</c:v>
                </c:pt>
                <c:pt idx="5">
                  <c:v>1.2972620599739226</c:v>
                </c:pt>
                <c:pt idx="6">
                  <c:v>1.5395667550839942</c:v>
                </c:pt>
                <c:pt idx="7">
                  <c:v>1.7903733693207364</c:v>
                </c:pt>
                <c:pt idx="8">
                  <c:v>2.0501373626373578</c:v>
                </c:pt>
                <c:pt idx="9">
                  <c:v>2.1685897435897417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11-4BEA-89B2-3387DD554130}"/>
            </c:ext>
          </c:extLst>
        </c:ser>
        <c:ser>
          <c:idx val="1"/>
          <c:order val="1"/>
          <c:tx>
            <c:strRef>
              <c:f>'Selected Routes Bulk'!$AF$23</c:f>
              <c:strCache>
                <c:ptCount val="1"/>
                <c:pt idx="0">
                  <c:v>Handymax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'Selected Routes Bulk'!$U$14:$AE$14</c:f>
              <c:numCache>
                <c:formatCode>#,##0.0</c:formatCode>
                <c:ptCount val="11"/>
                <c:pt idx="0">
                  <c:v>11.7</c:v>
                </c:pt>
                <c:pt idx="1">
                  <c:v>11.52</c:v>
                </c:pt>
                <c:pt idx="2">
                  <c:v>11.34</c:v>
                </c:pt>
                <c:pt idx="3">
                  <c:v>11.16</c:v>
                </c:pt>
                <c:pt idx="4">
                  <c:v>10.98</c:v>
                </c:pt>
                <c:pt idx="5">
                  <c:v>10.8</c:v>
                </c:pt>
                <c:pt idx="6">
                  <c:v>10.620000000000001</c:v>
                </c:pt>
                <c:pt idx="7">
                  <c:v>10.440000000000001</c:v>
                </c:pt>
                <c:pt idx="8">
                  <c:v>10.260000000000002</c:v>
                </c:pt>
                <c:pt idx="9">
                  <c:v>10.080000000000002</c:v>
                </c:pt>
                <c:pt idx="10">
                  <c:v>10</c:v>
                </c:pt>
              </c:numCache>
            </c:numRef>
          </c:cat>
          <c:val>
            <c:numRef>
              <c:f>'Selected Routes Bulk'!$AG$23:$AP$23</c:f>
              <c:numCache>
                <c:formatCode>#,##0.00</c:formatCode>
                <c:ptCount val="10"/>
                <c:pt idx="0">
                  <c:v>0.53270588406896024</c:v>
                </c:pt>
                <c:pt idx="1">
                  <c:v>1.082175240014223</c:v>
                </c:pt>
                <c:pt idx="2">
                  <c:v>1.6492119998795758</c:v>
                </c:pt>
                <c:pt idx="3">
                  <c:v>2.234672336780271</c:v>
                </c:pt>
                <c:pt idx="4">
                  <c:v>2.8394689783859377</c:v>
                </c:pt>
                <c:pt idx="5">
                  <c:v>3.4645759549709041</c:v>
                </c:pt>
                <c:pt idx="6">
                  <c:v>4.1110338339819208</c:v>
                </c:pt>
                <c:pt idx="7">
                  <c:v>4.7799555002944771</c:v>
                </c:pt>
                <c:pt idx="8">
                  <c:v>5.4725325496986343</c:v>
                </c:pt>
                <c:pt idx="9">
                  <c:v>6.1900423728813436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11-4BEA-89B2-3387DD554130}"/>
            </c:ext>
          </c:extLst>
        </c:ser>
        <c:ser>
          <c:idx val="2"/>
          <c:order val="2"/>
          <c:tx>
            <c:strRef>
              <c:f>'Selected Routes Bulk'!$AF$24</c:f>
              <c:strCache>
                <c:ptCount val="1"/>
                <c:pt idx="0">
                  <c:v>Panamax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'Selected Routes Bulk'!$U$14:$AE$14</c:f>
              <c:numCache>
                <c:formatCode>#,##0.0</c:formatCode>
                <c:ptCount val="11"/>
                <c:pt idx="0">
                  <c:v>11.7</c:v>
                </c:pt>
                <c:pt idx="1">
                  <c:v>11.52</c:v>
                </c:pt>
                <c:pt idx="2">
                  <c:v>11.34</c:v>
                </c:pt>
                <c:pt idx="3">
                  <c:v>11.16</c:v>
                </c:pt>
                <c:pt idx="4">
                  <c:v>10.98</c:v>
                </c:pt>
                <c:pt idx="5">
                  <c:v>10.8</c:v>
                </c:pt>
                <c:pt idx="6">
                  <c:v>10.620000000000001</c:v>
                </c:pt>
                <c:pt idx="7">
                  <c:v>10.440000000000001</c:v>
                </c:pt>
                <c:pt idx="8">
                  <c:v>10.260000000000002</c:v>
                </c:pt>
                <c:pt idx="9">
                  <c:v>10.080000000000002</c:v>
                </c:pt>
                <c:pt idx="10">
                  <c:v>10</c:v>
                </c:pt>
              </c:numCache>
            </c:numRef>
          </c:cat>
          <c:val>
            <c:numRef>
              <c:f>'Selected Routes Bulk'!$AG$24:$AP$24</c:f>
              <c:numCache>
                <c:formatCode>#,##0.00</c:formatCode>
                <c:ptCount val="10"/>
                <c:pt idx="0">
                  <c:v>0.28000014586189792</c:v>
                </c:pt>
                <c:pt idx="1">
                  <c:v>0.56881148512504254</c:v>
                </c:pt>
                <c:pt idx="2">
                  <c:v>0.86685657946232197</c:v>
                </c:pt>
                <c:pt idx="3">
                  <c:v>1.1745854494278873</c:v>
                </c:pt>
                <c:pt idx="4">
                  <c:v>1.4924778417042397</c:v>
                </c:pt>
                <c:pt idx="5">
                  <c:v>1.8210457247659981</c:v>
                </c:pt>
                <c:pt idx="6">
                  <c:v>2.1608360402662932</c:v>
                </c:pt>
                <c:pt idx="7">
                  <c:v>2.5124337412472961</c:v>
                </c:pt>
                <c:pt idx="8">
                  <c:v>2.8764651526755607</c:v>
                </c:pt>
                <c:pt idx="9">
                  <c:v>3.2536016949152469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11-4BEA-89B2-3387DD55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2040159"/>
        <c:axId val="494365551"/>
      </c:barChart>
      <c:catAx>
        <c:axId val="22204015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</a:t>
                </a:r>
                <a:r>
                  <a:rPr lang="es-PA" baseline="0"/>
                  <a:t> Speed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4365551"/>
        <c:crosses val="autoZero"/>
        <c:auto val="1"/>
        <c:lblAlgn val="ctr"/>
        <c:lblOffset val="100"/>
        <c:noMultiLvlLbl val="0"/>
      </c:catAx>
      <c:valAx>
        <c:axId val="494365551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Time Differential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22040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</a:t>
            </a:r>
            <a:r>
              <a:rPr lang="es-PA" baseline="0"/>
              <a:t> Impact Australian Meat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Matrix'!$F$34:$O$34</c:f>
              <c:numCache>
                <c:formatCode>0.00%</c:formatCode>
                <c:ptCount val="10"/>
                <c:pt idx="0">
                  <c:v>3.2910394979878798E-4</c:v>
                </c:pt>
                <c:pt idx="1">
                  <c:v>6.8673024191347296E-4</c:v>
                </c:pt>
                <c:pt idx="2">
                  <c:v>1.0767547347075356E-3</c:v>
                </c:pt>
                <c:pt idx="3">
                  <c:v>1.5037888509054141E-3</c:v>
                </c:pt>
                <c:pt idx="4">
                  <c:v>1.973362764119174E-3</c:v>
                </c:pt>
                <c:pt idx="5">
                  <c:v>2.4921662004924417E-3</c:v>
                </c:pt>
                <c:pt idx="6">
                  <c:v>3.0683691659963656E-3</c:v>
                </c:pt>
                <c:pt idx="7">
                  <c:v>3.712055361694448E-3</c:v>
                </c:pt>
                <c:pt idx="8">
                  <c:v>4.4358173520726721E-3</c:v>
                </c:pt>
                <c:pt idx="9">
                  <c:v>4.992000604678702E-3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F1-4CD8-BA6B-AD096BCED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4625679"/>
        <c:axId val="1958468719"/>
      </c:barChart>
      <c:catAx>
        <c:axId val="19646256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</a:t>
                </a:r>
                <a:r>
                  <a:rPr lang="es-PA" baseline="0"/>
                  <a:t>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468719"/>
        <c:crosses val="autoZero"/>
        <c:auto val="1"/>
        <c:lblAlgn val="ctr"/>
        <c:lblOffset val="100"/>
        <c:noMultiLvlLbl val="0"/>
      </c:catAx>
      <c:valAx>
        <c:axId val="1958468719"/>
        <c:scaling>
          <c:orientation val="minMax"/>
          <c:max val="7.000000000000001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2357723577235773E-2"/>
              <c:y val="0.107021584676420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6256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Chilean Cherries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Matrix'!$F$64:$O$64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Matrix'!$F$85:$O$85</c:f>
              <c:numCache>
                <c:formatCode>0.00%</c:formatCode>
                <c:ptCount val="10"/>
                <c:pt idx="0">
                  <c:v>1.1615258173947849E-3</c:v>
                </c:pt>
                <c:pt idx="1">
                  <c:v>2.4250775511823626E-3</c:v>
                </c:pt>
                <c:pt idx="2">
                  <c:v>3.804715309982228E-3</c:v>
                </c:pt>
                <c:pt idx="3">
                  <c:v>5.3172070751850362E-3</c:v>
                </c:pt>
                <c:pt idx="4">
                  <c:v>6.9827135714978566E-3</c:v>
                </c:pt>
                <c:pt idx="5">
                  <c:v>8.8256920715161398E-3</c:v>
                </c:pt>
                <c:pt idx="6">
                  <c:v>1.0876105381060307E-2</c:v>
                </c:pt>
                <c:pt idx="7">
                  <c:v>1.3171063397247338E-2</c:v>
                </c:pt>
                <c:pt idx="8">
                  <c:v>1.5757089259389796E-2</c:v>
                </c:pt>
                <c:pt idx="9">
                  <c:v>1.6841230870826444E-2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1A-4588-81E3-049160708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1673727"/>
        <c:axId val="1837476447"/>
      </c:barChart>
      <c:catAx>
        <c:axId val="8916737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37476447"/>
        <c:crosses val="autoZero"/>
        <c:auto val="1"/>
        <c:lblAlgn val="ctr"/>
        <c:lblOffset val="100"/>
        <c:noMultiLvlLbl val="0"/>
      </c:catAx>
      <c:valAx>
        <c:axId val="1837476447"/>
        <c:scaling>
          <c:orientation val="minMax"/>
          <c:max val="2.5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4166010981263732E-2"/>
              <c:y val="0.140613822113532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1673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Analysis</a:t>
            </a:r>
            <a:r>
              <a:rPr lang="es-PA" baseline="0"/>
              <a:t> Japan Machines to The USA,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Matrix'!$F$114:$O$114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Matrix'!$F$135:$O$135</c:f>
              <c:numCache>
                <c:formatCode>0.00%</c:formatCode>
                <c:ptCount val="10"/>
                <c:pt idx="0">
                  <c:v>2.4598364006339911E-4</c:v>
                </c:pt>
                <c:pt idx="1">
                  <c:v>5.1357395121344983E-4</c:v>
                </c:pt>
                <c:pt idx="2">
                  <c:v>8.0574853123240703E-4</c:v>
                </c:pt>
                <c:pt idx="3">
                  <c:v>1.1260584411791168E-3</c:v>
                </c:pt>
                <c:pt idx="4">
                  <c:v>1.478773244739111E-3</c:v>
                </c:pt>
                <c:pt idx="5">
                  <c:v>1.8690724126128756E-3</c:v>
                </c:pt>
                <c:pt idx="6">
                  <c:v>2.3033013569572812E-3</c:v>
                </c:pt>
                <c:pt idx="7">
                  <c:v>2.7893190744803795E-3</c:v>
                </c:pt>
                <c:pt idx="8">
                  <c:v>3.3369780634942099E-3</c:v>
                </c:pt>
                <c:pt idx="9">
                  <c:v>3.5665735627346197E-3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AA-4BE4-9399-7EB3210DA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918383"/>
        <c:axId val="1992563839"/>
      </c:barChart>
      <c:catAx>
        <c:axId val="1915918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92563839"/>
        <c:crosses val="autoZero"/>
        <c:auto val="1"/>
        <c:lblAlgn val="ctr"/>
        <c:lblOffset val="100"/>
        <c:noMultiLvlLbl val="0"/>
      </c:catAx>
      <c:valAx>
        <c:axId val="1992563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7274688522861832E-2"/>
              <c:y val="0.159250511591800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918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Chinese Memories</a:t>
            </a:r>
            <a:r>
              <a:rPr lang="es-PA" baseline="0"/>
              <a:t> &amp; Circuits to The USA,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Matrix'!$F$164:$O$164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Matrix'!$F$185:$O$185</c:f>
              <c:numCache>
                <c:formatCode>0.00%</c:formatCode>
                <c:ptCount val="10"/>
                <c:pt idx="0">
                  <c:v>2.8568693592908765E-4</c:v>
                </c:pt>
                <c:pt idx="1">
                  <c:v>5.9613340630536229E-4</c:v>
                </c:pt>
                <c:pt idx="2">
                  <c:v>9.3470394716868598E-4</c:v>
                </c:pt>
                <c:pt idx="3">
                  <c:v>1.3054016196467778E-3</c:v>
                </c:pt>
                <c:pt idx="4">
                  <c:v>1.7130270296131097E-3</c:v>
                </c:pt>
                <c:pt idx="5">
                  <c:v>2.1633873615920399E-3</c:v>
                </c:pt>
                <c:pt idx="6">
                  <c:v>2.6635747941303424E-3</c:v>
                </c:pt>
                <c:pt idx="7">
                  <c:v>3.2223427367857431E-3</c:v>
                </c:pt>
                <c:pt idx="8">
                  <c:v>3.8506224809198028E-3</c:v>
                </c:pt>
                <c:pt idx="9">
                  <c:v>4.3334312996812837E-3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8-4402-B3A0-2680B0D21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15890383"/>
        <c:axId val="1798889183"/>
      </c:barChart>
      <c:catAx>
        <c:axId val="191589038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8889183"/>
        <c:crosses val="autoZero"/>
        <c:auto val="1"/>
        <c:lblAlgn val="ctr"/>
        <c:lblOffset val="100"/>
        <c:noMultiLvlLbl val="0"/>
      </c:catAx>
      <c:valAx>
        <c:axId val="179888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4795171384419848E-2"/>
              <c:y val="9.863629146377640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5890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Vietnamese furniture</a:t>
            </a:r>
            <a:r>
              <a:rPr lang="es-PA" baseline="0"/>
              <a:t> to The USA,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Matrix'!$F$215:$O$215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Matrix'!$F$236:$O$236</c:f>
              <c:numCache>
                <c:formatCode>0.00%</c:formatCode>
                <c:ptCount val="10"/>
                <c:pt idx="0">
                  <c:v>4.5743472421732722E-4</c:v>
                </c:pt>
                <c:pt idx="1">
                  <c:v>5.9613340630536229E-4</c:v>
                </c:pt>
                <c:pt idx="2">
                  <c:v>9.3470394716868598E-4</c:v>
                </c:pt>
                <c:pt idx="3">
                  <c:v>1.3054016196467776E-3</c:v>
                </c:pt>
                <c:pt idx="4">
                  <c:v>1.7130270296131093E-3</c:v>
                </c:pt>
                <c:pt idx="5">
                  <c:v>2.1633873615920399E-3</c:v>
                </c:pt>
                <c:pt idx="6">
                  <c:v>2.6635747941303424E-3</c:v>
                </c:pt>
                <c:pt idx="7">
                  <c:v>3.2223427367857427E-3</c:v>
                </c:pt>
                <c:pt idx="8">
                  <c:v>3.8506224809198028E-3</c:v>
                </c:pt>
                <c:pt idx="9">
                  <c:v>4.3334312996812828E-3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F79-B2DC-D452CE1A4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8903903"/>
        <c:axId val="2038060431"/>
      </c:barChart>
      <c:catAx>
        <c:axId val="3989039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8060431"/>
        <c:crosses val="autoZero"/>
        <c:auto val="1"/>
        <c:lblAlgn val="ctr"/>
        <c:lblOffset val="100"/>
        <c:noMultiLvlLbl val="0"/>
      </c:catAx>
      <c:valAx>
        <c:axId val="20380604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7274688522861832E-2"/>
              <c:y val="9.86812345848403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98903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</a:t>
            </a:r>
            <a:r>
              <a:rPr lang="es-PA" baseline="0"/>
              <a:t> Waste Paper - The USA to China, per day of delay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Matrix'!$F$266:$O$266</c:f>
              <c:numCache>
                <c:formatCode>#,##0.0</c:formatCode>
                <c:ptCount val="10"/>
                <c:pt idx="0">
                  <c:v>15.450000000000001</c:v>
                </c:pt>
                <c:pt idx="1">
                  <c:v>14.8</c:v>
                </c:pt>
                <c:pt idx="2">
                  <c:v>14.15</c:v>
                </c:pt>
                <c:pt idx="3">
                  <c:v>13.5</c:v>
                </c:pt>
                <c:pt idx="4">
                  <c:v>12.85</c:v>
                </c:pt>
                <c:pt idx="5">
                  <c:v>12.2</c:v>
                </c:pt>
                <c:pt idx="6">
                  <c:v>11.549999999999999</c:v>
                </c:pt>
                <c:pt idx="7">
                  <c:v>10.899999999999999</c:v>
                </c:pt>
                <c:pt idx="8">
                  <c:v>10.249999999999998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Matrix'!$F$288:$O$288</c:f>
              <c:numCache>
                <c:formatCode>0.00%</c:formatCode>
                <c:ptCount val="10"/>
                <c:pt idx="0">
                  <c:v>3.3791077707926435E-4</c:v>
                </c:pt>
                <c:pt idx="1">
                  <c:v>7.0550290619927208E-4</c:v>
                </c:pt>
                <c:pt idx="2">
                  <c:v>1.1068667503621116E-3</c:v>
                </c:pt>
                <c:pt idx="3">
                  <c:v>1.5468804461850731E-3</c:v>
                </c:pt>
                <c:pt idx="4">
                  <c:v>2.0314091462547168E-3</c:v>
                </c:pt>
                <c:pt idx="5">
                  <c:v>2.5675679537088304E-3</c:v>
                </c:pt>
                <c:pt idx="6">
                  <c:v>3.1640736399240134E-3</c:v>
                </c:pt>
                <c:pt idx="7">
                  <c:v>3.8317222061465088E-3</c:v>
                </c:pt>
                <c:pt idx="8">
                  <c:v>4.5840481514996673E-3</c:v>
                </c:pt>
                <c:pt idx="9">
                  <c:v>4.8994463362823336E-3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A-47E0-8F11-C950AF888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779951"/>
        <c:axId val="2057085327"/>
      </c:barChart>
      <c:catAx>
        <c:axId val="20757799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7085327"/>
        <c:crosses val="autoZero"/>
        <c:auto val="1"/>
        <c:lblAlgn val="ctr"/>
        <c:lblOffset val="100"/>
        <c:noMultiLvlLbl val="0"/>
      </c:catAx>
      <c:valAx>
        <c:axId val="2057085327"/>
        <c:scaling>
          <c:orientation val="minMax"/>
          <c:max val="4.5000000000000014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percentage of trade</a:t>
                </a:r>
              </a:p>
            </c:rich>
          </c:tx>
          <c:layout>
            <c:manualLayout>
              <c:xMode val="edge"/>
              <c:yMode val="edge"/>
              <c:x val="2.9754205661303816E-2"/>
              <c:y val="0.16856879448911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779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Australian Iron Ore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11.52</c:v>
                </c:pt>
                <c:pt idx="1">
                  <c:v>11.34</c:v>
                </c:pt>
                <c:pt idx="2">
                  <c:v>11.16</c:v>
                </c:pt>
                <c:pt idx="3">
                  <c:v>10.98</c:v>
                </c:pt>
                <c:pt idx="4">
                  <c:v>10.8</c:v>
                </c:pt>
                <c:pt idx="5">
                  <c:v>10.620000000000001</c:v>
                </c:pt>
                <c:pt idx="6">
                  <c:v>10.440000000000001</c:v>
                </c:pt>
                <c:pt idx="7">
                  <c:v>10.260000000000002</c:v>
                </c:pt>
                <c:pt idx="8">
                  <c:v>10.080000000000002</c:v>
                </c:pt>
                <c:pt idx="9">
                  <c:v>10</c:v>
                </c:pt>
              </c:numCache>
            </c:numRef>
          </c:cat>
          <c:val>
            <c:numRef>
              <c:f>'Economic Impact Matrix'!$F$339:$O$339</c:f>
              <c:numCache>
                <c:formatCode>0.00%</c:formatCode>
                <c:ptCount val="10"/>
                <c:pt idx="0">
                  <c:v>6.5484652240298594E-5</c:v>
                </c:pt>
                <c:pt idx="1">
                  <c:v>1.3304818232949683E-4</c:v>
                </c:pt>
                <c:pt idx="2">
                  <c:v>2.0279118113124823E-4</c:v>
                </c:pt>
                <c:pt idx="3">
                  <c:v>2.748208356314191E-4</c:v>
                </c:pt>
                <c:pt idx="4">
                  <c:v>3.492514786149275E-4</c:v>
                </c:pt>
                <c:pt idx="5">
                  <c:v>4.262051942419458E-4</c:v>
                </c:pt>
                <c:pt idx="6">
                  <c:v>5.0581248626989546E-4</c:v>
                </c:pt>
                <c:pt idx="7">
                  <c:v>5.8821301661461569E-4</c:v>
                </c:pt>
                <c:pt idx="8">
                  <c:v>6.7355642304307438E-4</c:v>
                </c:pt>
                <c:pt idx="9">
                  <c:v>7.1247301637445304E-4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29-4642-A7C5-99E871092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742351"/>
        <c:axId val="2098589151"/>
      </c:barChart>
      <c:catAx>
        <c:axId val="207574235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</a:t>
                </a:r>
                <a:r>
                  <a:rPr lang="es-PA" baseline="0"/>
                  <a:t> Speed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98589151"/>
        <c:crosses val="autoZero"/>
        <c:auto val="1"/>
        <c:lblAlgn val="ctr"/>
        <c:lblOffset val="100"/>
        <c:noMultiLvlLbl val="0"/>
      </c:catAx>
      <c:valAx>
        <c:axId val="2098589151"/>
        <c:scaling>
          <c:orientation val="minMax"/>
          <c:max val="9.000000000000003E-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a percentage</a:t>
                </a:r>
                <a:r>
                  <a:rPr lang="es-PA" baseline="0"/>
                  <a:t> of  trade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57423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Peruvian Copper to China, per day of delay</a:t>
            </a:r>
          </a:p>
        </c:rich>
      </c:tx>
      <c:layout>
        <c:manualLayout>
          <c:xMode val="edge"/>
          <c:yMode val="edge"/>
          <c:x val="0.18365541667886309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11.620000000000001</c:v>
                </c:pt>
                <c:pt idx="1">
                  <c:v>11.440000000000001</c:v>
                </c:pt>
                <c:pt idx="2">
                  <c:v>11.260000000000002</c:v>
                </c:pt>
                <c:pt idx="3">
                  <c:v>11.080000000000002</c:v>
                </c:pt>
                <c:pt idx="4">
                  <c:v>10.900000000000002</c:v>
                </c:pt>
                <c:pt idx="5">
                  <c:v>10.720000000000002</c:v>
                </c:pt>
                <c:pt idx="6">
                  <c:v>10.540000000000003</c:v>
                </c:pt>
                <c:pt idx="7">
                  <c:v>10.360000000000003</c:v>
                </c:pt>
                <c:pt idx="8">
                  <c:v>10.180000000000003</c:v>
                </c:pt>
                <c:pt idx="9">
                  <c:v>10.000000000000004</c:v>
                </c:pt>
              </c:numCache>
            </c:numRef>
          </c:cat>
          <c:val>
            <c:numRef>
              <c:f>'Economic Impact Matrix'!$F$390:$O$390</c:f>
              <c:numCache>
                <c:formatCode>0.00%</c:formatCode>
                <c:ptCount val="10"/>
                <c:pt idx="0">
                  <c:v>1.7501630688097257E-4</c:v>
                </c:pt>
                <c:pt idx="1">
                  <c:v>3.5554011992253734E-4</c:v>
                </c:pt>
                <c:pt idx="2">
                  <c:v>5.4183556464216045E-4</c:v>
                </c:pt>
                <c:pt idx="3">
                  <c:v>7.3418392994834361E-4</c:v>
                </c:pt>
                <c:pt idx="4">
                  <c:v>9.3288508530133473E-4</c:v>
                </c:pt>
                <c:pt idx="5">
                  <c:v>1.1382590406475248E-3</c:v>
                </c:pt>
                <c:pt idx="6">
                  <c:v>1.350647666195292E-3</c:v>
                </c:pt>
                <c:pt idx="7">
                  <c:v>1.5704165914725181E-3</c:v>
                </c:pt>
                <c:pt idx="8">
                  <c:v>1.7979573058558144E-3</c:v>
                </c:pt>
                <c:pt idx="9">
                  <c:v>2.0336894859569097E-3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96-4760-9755-20780D694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08015"/>
        <c:axId val="2054639119"/>
      </c:barChart>
      <c:catAx>
        <c:axId val="6909080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639119"/>
        <c:crosses val="autoZero"/>
        <c:auto val="1"/>
        <c:lblAlgn val="ctr"/>
        <c:lblOffset val="100"/>
        <c:noMultiLvlLbl val="0"/>
      </c:catAx>
      <c:valAx>
        <c:axId val="2054639119"/>
        <c:scaling>
          <c:orientation val="minMax"/>
          <c:max val="2.5000000000000005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a percentage of  trade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09080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 CA3 Service</a:t>
            </a:r>
          </a:p>
        </c:rich>
      </c:tx>
      <c:layout>
        <c:manualLayout>
          <c:xMode val="edge"/>
          <c:yMode val="edge"/>
          <c:x val="0.10103455818022745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Liners'!$H$22:$Q$22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'Selected Routes Liners'!$U$33:$AD$33</c:f>
              <c:numCache>
                <c:formatCode>0.00</c:formatCode>
                <c:ptCount val="10"/>
                <c:pt idx="0">
                  <c:v>0.70708951567063139</c:v>
                </c:pt>
                <c:pt idx="1">
                  <c:v>1.4754601226993884</c:v>
                </c:pt>
                <c:pt idx="2">
                  <c:v>2.3134392167760431</c:v>
                </c:pt>
                <c:pt idx="3">
                  <c:v>3.2309345752541319</c:v>
                </c:pt>
                <c:pt idx="4">
                  <c:v>4.2398279387913433</c:v>
                </c:pt>
                <c:pt idx="5">
                  <c:v>5.354492380763908</c:v>
                </c:pt>
                <c:pt idx="6">
                  <c:v>6.5924813992951314</c:v>
                </c:pt>
                <c:pt idx="7">
                  <c:v>7.9754601226993955</c:v>
                </c:pt>
                <c:pt idx="8">
                  <c:v>9.5304840461443732</c:v>
                </c:pt>
                <c:pt idx="9">
                  <c:v>10.725460122699388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AE-4088-A999-D592F2E811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84192335"/>
        <c:axId val="619582815"/>
      </c:barChart>
      <c:catAx>
        <c:axId val="48419233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582815"/>
        <c:crosses val="autoZero"/>
        <c:auto val="1"/>
        <c:lblAlgn val="ctr"/>
        <c:lblOffset val="100"/>
        <c:noMultiLvlLbl val="0"/>
      </c:catAx>
      <c:valAx>
        <c:axId val="619582815"/>
        <c:scaling>
          <c:orientation val="minMax"/>
        </c:scaling>
        <c:delete val="1"/>
        <c:axPos val="l"/>
        <c:numFmt formatCode="0" sourceLinked="0"/>
        <c:majorTickMark val="none"/>
        <c:minorTickMark val="none"/>
        <c:tickLblPos val="nextTo"/>
        <c:crossAx val="484192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Impact, The USA Soybean to China, per day of delay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'Economic Impact Matrix'!$F$420:$O$420</c:f>
              <c:numCache>
                <c:formatCode>#,##0.0</c:formatCode>
                <c:ptCount val="10"/>
                <c:pt idx="0">
                  <c:v>11.620000000000001</c:v>
                </c:pt>
                <c:pt idx="1">
                  <c:v>11.440000000000001</c:v>
                </c:pt>
                <c:pt idx="2">
                  <c:v>11.260000000000002</c:v>
                </c:pt>
                <c:pt idx="3">
                  <c:v>11.080000000000002</c:v>
                </c:pt>
                <c:pt idx="4">
                  <c:v>10.900000000000002</c:v>
                </c:pt>
                <c:pt idx="5">
                  <c:v>10.720000000000002</c:v>
                </c:pt>
                <c:pt idx="6">
                  <c:v>10.540000000000003</c:v>
                </c:pt>
                <c:pt idx="7">
                  <c:v>10.360000000000003</c:v>
                </c:pt>
                <c:pt idx="8">
                  <c:v>10.180000000000003</c:v>
                </c:pt>
                <c:pt idx="9">
                  <c:v>10.000000000000004</c:v>
                </c:pt>
              </c:numCache>
            </c:numRef>
          </c:cat>
          <c:val>
            <c:numRef>
              <c:f>'Economic Impact Matrix'!$F$441:$O$441</c:f>
              <c:numCache>
                <c:formatCode>0.00%</c:formatCode>
                <c:ptCount val="10"/>
                <c:pt idx="0">
                  <c:v>9.1991834369412043E-5</c:v>
                </c:pt>
                <c:pt idx="1">
                  <c:v>1.868785166735253E-4</c:v>
                </c:pt>
                <c:pt idx="2">
                  <c:v>2.8479887620938706E-4</c:v>
                </c:pt>
                <c:pt idx="3">
                  <c:v>3.8590076367240656E-4</c:v>
                </c:pt>
                <c:pt idx="4">
                  <c:v>4.9034179604246072E-4</c:v>
                </c:pt>
                <c:pt idx="5">
                  <c:v>5.9829017651449629E-4</c:v>
                </c:pt>
                <c:pt idx="6">
                  <c:v>7.0992559844477803E-4</c:v>
                </c:pt>
                <c:pt idx="7">
                  <c:v>8.2544024353093921E-4</c:v>
                </c:pt>
                <c:pt idx="8">
                  <c:v>9.4503988588930121E-4</c:v>
                </c:pt>
                <c:pt idx="9">
                  <c:v>1.0689451153725658E-3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D-443E-A616-730EE7FCC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194527"/>
        <c:axId val="2051698655"/>
      </c:barChart>
      <c:catAx>
        <c:axId val="172719452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-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698655"/>
        <c:crosses val="autoZero"/>
        <c:auto val="1"/>
        <c:lblAlgn val="ctr"/>
        <c:lblOffset val="100"/>
        <c:noMultiLvlLbl val="0"/>
      </c:catAx>
      <c:valAx>
        <c:axId val="2051698655"/>
        <c:scaling>
          <c:orientation val="minMax"/>
          <c:max val="1.2000000000000003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Economic impact as a percentage of trade</a:t>
                </a:r>
              </a:p>
            </c:rich>
          </c:tx>
          <c:layout>
            <c:manualLayout>
              <c:xMode val="edge"/>
              <c:yMode val="edge"/>
              <c:x val="2.7274688522861832E-2"/>
              <c:y val="0.147577863539248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194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liner services comparison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108114610673665"/>
          <c:y val="0.11615740740740743"/>
          <c:w val="0.85836329833770775"/>
          <c:h val="0.69344743365412653"/>
        </c:manualLayout>
      </c:layout>
      <c:lineChart>
        <c:grouping val="standard"/>
        <c:varyColors val="0"/>
        <c:ser>
          <c:idx val="0"/>
          <c:order val="0"/>
          <c:tx>
            <c:v>Meat Australia-China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'Economic Impact Matrix'!$D$29:$M$29</c15:sqref>
                  </c15:fullRef>
                </c:ext>
              </c:extLst>
              <c:f>'Economic Impact Matrix'!$G$29:$M$29</c:f>
              <c:strCache>
                <c:ptCount val="0"/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Matrix'!$C$34:$O$34</c15:sqref>
                  </c15:fullRef>
                </c:ext>
              </c:extLst>
              <c:f>'Economic Impact Matrix'!$F$34:$O$34</c:f>
              <c:numCache>
                <c:formatCode>#,##0.00</c:formatCode>
                <c:ptCount val="10"/>
                <c:pt idx="0" formatCode="0.00%">
                  <c:v>3.2910394979878798E-4</c:v>
                </c:pt>
                <c:pt idx="1" formatCode="0.00%">
                  <c:v>6.8673024191347296E-4</c:v>
                </c:pt>
                <c:pt idx="2" formatCode="0.00%">
                  <c:v>1.0767547347075356E-3</c:v>
                </c:pt>
                <c:pt idx="3" formatCode="0.00%">
                  <c:v>1.5037888509054141E-3</c:v>
                </c:pt>
                <c:pt idx="4" formatCode="0.00%">
                  <c:v>1.973362764119174E-3</c:v>
                </c:pt>
                <c:pt idx="5" formatCode="0.00%">
                  <c:v>2.4921662004924417E-3</c:v>
                </c:pt>
                <c:pt idx="6" formatCode="0.00%">
                  <c:v>3.0683691659963656E-3</c:v>
                </c:pt>
                <c:pt idx="7" formatCode="0.00%">
                  <c:v>3.712055361694448E-3</c:v>
                </c:pt>
                <c:pt idx="8" formatCode="0.00%">
                  <c:v>4.4358173520726721E-3</c:v>
                </c:pt>
                <c:pt idx="9" formatCode="0.00%">
                  <c:v>4.992000604678702E-3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F7-46E1-A036-04121161EE15}"/>
            </c:ext>
          </c:extLst>
        </c:ser>
        <c:ser>
          <c:idx val="1"/>
          <c:order val="1"/>
          <c:tx>
            <c:v>Cherries Chile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Matrix'!$C$85:$O$85</c15:sqref>
                  </c15:fullRef>
                </c:ext>
              </c:extLst>
              <c:f>'Economic Impact Matrix'!$F$85:$O$85</c:f>
              <c:numCache>
                <c:formatCode>#,##0.00</c:formatCode>
                <c:ptCount val="10"/>
                <c:pt idx="0" formatCode="0.00%">
                  <c:v>1.1615258173947849E-3</c:v>
                </c:pt>
                <c:pt idx="1" formatCode="0.00%">
                  <c:v>2.4250775511823626E-3</c:v>
                </c:pt>
                <c:pt idx="2" formatCode="0.00%">
                  <c:v>3.804715309982228E-3</c:v>
                </c:pt>
                <c:pt idx="3" formatCode="0.00%">
                  <c:v>5.3172070751850362E-3</c:v>
                </c:pt>
                <c:pt idx="4" formatCode="0.00%">
                  <c:v>6.9827135714978566E-3</c:v>
                </c:pt>
                <c:pt idx="5" formatCode="0.00%">
                  <c:v>8.8256920715161398E-3</c:v>
                </c:pt>
                <c:pt idx="6" formatCode="0.00%">
                  <c:v>1.0876105381060307E-2</c:v>
                </c:pt>
                <c:pt idx="7" formatCode="0.00%">
                  <c:v>1.3171063397247338E-2</c:v>
                </c:pt>
                <c:pt idx="8" formatCode="0.00%">
                  <c:v>1.5757089259389796E-2</c:v>
                </c:pt>
                <c:pt idx="9" formatCode="0.00%">
                  <c:v>1.6841230870826444E-2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F7-46E1-A036-04121161EE15}"/>
            </c:ext>
          </c:extLst>
        </c:ser>
        <c:ser>
          <c:idx val="2"/>
          <c:order val="2"/>
          <c:tx>
            <c:v>Machines Japan to USA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Matrix'!$C$135:$O$135</c15:sqref>
                  </c15:fullRef>
                </c:ext>
              </c:extLst>
              <c:f>'Economic Impact Matrix'!$F$135:$O$135</c:f>
              <c:numCache>
                <c:formatCode>#,##0.00</c:formatCode>
                <c:ptCount val="10"/>
                <c:pt idx="0" formatCode="0.00%">
                  <c:v>2.4598364006339911E-4</c:v>
                </c:pt>
                <c:pt idx="1" formatCode="0.00%">
                  <c:v>5.1357395121344983E-4</c:v>
                </c:pt>
                <c:pt idx="2" formatCode="0.00%">
                  <c:v>8.0574853123240703E-4</c:v>
                </c:pt>
                <c:pt idx="3" formatCode="0.00%">
                  <c:v>1.1260584411791168E-3</c:v>
                </c:pt>
                <c:pt idx="4" formatCode="0.00%">
                  <c:v>1.478773244739111E-3</c:v>
                </c:pt>
                <c:pt idx="5" formatCode="0.00%">
                  <c:v>1.8690724126128756E-3</c:v>
                </c:pt>
                <c:pt idx="6" formatCode="0.00%">
                  <c:v>2.3033013569572812E-3</c:v>
                </c:pt>
                <c:pt idx="7" formatCode="0.00%">
                  <c:v>2.7893190744803795E-3</c:v>
                </c:pt>
                <c:pt idx="8" formatCode="0.00%">
                  <c:v>3.3369780634942099E-3</c:v>
                </c:pt>
                <c:pt idx="9" formatCode="0.00%">
                  <c:v>3.5665735627346197E-3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FF7-46E1-A036-04121161EE15}"/>
            </c:ext>
          </c:extLst>
        </c:ser>
        <c:ser>
          <c:idx val="3"/>
          <c:order val="3"/>
          <c:tx>
            <c:v>Memories China to USA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Matrix'!$C$185:$O$185</c15:sqref>
                  </c15:fullRef>
                </c:ext>
              </c:extLst>
              <c:f>'Economic Impact Matrix'!$F$185:$O$185</c:f>
              <c:numCache>
                <c:formatCode>#,##0.00</c:formatCode>
                <c:ptCount val="10"/>
                <c:pt idx="0" formatCode="0.00%">
                  <c:v>2.8568693592908765E-4</c:v>
                </c:pt>
                <c:pt idx="1" formatCode="0.00%">
                  <c:v>5.9613340630536229E-4</c:v>
                </c:pt>
                <c:pt idx="2" formatCode="0.00%">
                  <c:v>9.3470394716868598E-4</c:v>
                </c:pt>
                <c:pt idx="3" formatCode="0.00%">
                  <c:v>1.3054016196467778E-3</c:v>
                </c:pt>
                <c:pt idx="4" formatCode="0.00%">
                  <c:v>1.7130270296131097E-3</c:v>
                </c:pt>
                <c:pt idx="5" formatCode="0.00%">
                  <c:v>2.1633873615920399E-3</c:v>
                </c:pt>
                <c:pt idx="6" formatCode="0.00%">
                  <c:v>2.6635747941303424E-3</c:v>
                </c:pt>
                <c:pt idx="7" formatCode="0.00%">
                  <c:v>3.2223427367857431E-3</c:v>
                </c:pt>
                <c:pt idx="8" formatCode="0.00%">
                  <c:v>3.8506224809198028E-3</c:v>
                </c:pt>
                <c:pt idx="9" formatCode="0.00%">
                  <c:v>4.3334312996812837E-3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FF7-46E1-A036-04121161EE15}"/>
            </c:ext>
          </c:extLst>
        </c:ser>
        <c:ser>
          <c:idx val="4"/>
          <c:order val="4"/>
          <c:tx>
            <c:v>Furniture Vietnam to USA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Matrix'!$C$236:$O$236</c15:sqref>
                  </c15:fullRef>
                </c:ext>
              </c:extLst>
              <c:f>'Economic Impact Matrix'!$F$236:$O$236</c:f>
              <c:numCache>
                <c:formatCode>#,##0.00</c:formatCode>
                <c:ptCount val="10"/>
                <c:pt idx="0" formatCode="0.00%">
                  <c:v>4.5743472421732722E-4</c:v>
                </c:pt>
                <c:pt idx="1" formatCode="0.00%">
                  <c:v>5.9613340630536229E-4</c:v>
                </c:pt>
                <c:pt idx="2" formatCode="0.00%">
                  <c:v>9.3470394716868598E-4</c:v>
                </c:pt>
                <c:pt idx="3" formatCode="0.00%">
                  <c:v>1.3054016196467776E-3</c:v>
                </c:pt>
                <c:pt idx="4" formatCode="0.00%">
                  <c:v>1.7130270296131093E-3</c:v>
                </c:pt>
                <c:pt idx="5" formatCode="0.00%">
                  <c:v>2.1633873615920399E-3</c:v>
                </c:pt>
                <c:pt idx="6" formatCode="0.00%">
                  <c:v>2.6635747941303424E-3</c:v>
                </c:pt>
                <c:pt idx="7" formatCode="0.00%">
                  <c:v>3.2223427367857427E-3</c:v>
                </c:pt>
                <c:pt idx="8" formatCode="0.00%">
                  <c:v>3.8506224809198028E-3</c:v>
                </c:pt>
                <c:pt idx="9" formatCode="0.00%">
                  <c:v>4.3334312996812828E-3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FF7-46E1-A036-04121161EE15}"/>
            </c:ext>
          </c:extLst>
        </c:ser>
        <c:ser>
          <c:idx val="5"/>
          <c:order val="5"/>
          <c:tx>
            <c:v>Waste paper USA to China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Lit>
              <c:ptCount val="10"/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'Economic Impact Matrix'!$C$288:$O$288</c15:sqref>
                  </c15:fullRef>
                </c:ext>
              </c:extLst>
              <c:f>'Economic Impact Matrix'!$F$288:$O$288</c:f>
              <c:numCache>
                <c:formatCode>#,##0.00</c:formatCode>
                <c:ptCount val="10"/>
                <c:pt idx="0" formatCode="0.00%">
                  <c:v>3.3791077707926435E-4</c:v>
                </c:pt>
                <c:pt idx="1" formatCode="0.00%">
                  <c:v>7.0550290619927208E-4</c:v>
                </c:pt>
                <c:pt idx="2" formatCode="0.00%">
                  <c:v>1.1068667503621116E-3</c:v>
                </c:pt>
                <c:pt idx="3" formatCode="0.00%">
                  <c:v>1.5468804461850731E-3</c:v>
                </c:pt>
                <c:pt idx="4" formatCode="0.00%">
                  <c:v>2.0314091462547168E-3</c:v>
                </c:pt>
                <c:pt idx="5" formatCode="0.00%">
                  <c:v>2.5675679537088304E-3</c:v>
                </c:pt>
                <c:pt idx="6" formatCode="0.00%">
                  <c:v>3.1640736399240134E-3</c:v>
                </c:pt>
                <c:pt idx="7" formatCode="0.00%">
                  <c:v>3.8317222061465088E-3</c:v>
                </c:pt>
                <c:pt idx="8" formatCode="0.00%">
                  <c:v>4.5840481514996673E-3</c:v>
                </c:pt>
                <c:pt idx="9" formatCode="0.00%">
                  <c:v>4.8994463362823336E-3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FF7-46E1-A036-04121161EE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3758447"/>
        <c:axId val="758478351"/>
      </c:lineChart>
      <c:catAx>
        <c:axId val="19737584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478351"/>
        <c:crosses val="autoZero"/>
        <c:auto val="1"/>
        <c:lblAlgn val="ctr"/>
        <c:lblOffset val="100"/>
        <c:noMultiLvlLbl val="0"/>
      </c:catAx>
      <c:valAx>
        <c:axId val="758478351"/>
        <c:scaling>
          <c:orientation val="minMax"/>
          <c:max val="2.5000000000000005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37584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126859142607103E-3"/>
          <c:y val="0.8420122484689414"/>
          <c:w val="0.98264129483814522"/>
          <c:h val="0.15798775153105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Time diferential slow</a:t>
            </a:r>
            <a:r>
              <a:rPr lang="es-PA" baseline="0"/>
              <a:t> steaming liner services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Australian meat to 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Matrix'!$F$15:$O$15</c:f>
              <c:numCache>
                <c:formatCode>#,##0.00</c:formatCode>
                <c:ptCount val="10"/>
                <c:pt idx="0">
                  <c:v>0.70708951567063139</c:v>
                </c:pt>
                <c:pt idx="1">
                  <c:v>1.4754601226993884</c:v>
                </c:pt>
                <c:pt idx="2">
                  <c:v>2.3134392167760431</c:v>
                </c:pt>
                <c:pt idx="3">
                  <c:v>3.2309345752541319</c:v>
                </c:pt>
                <c:pt idx="4">
                  <c:v>4.2398279387913433</c:v>
                </c:pt>
                <c:pt idx="5">
                  <c:v>5.354492380763908</c:v>
                </c:pt>
                <c:pt idx="6">
                  <c:v>6.5924813992951314</c:v>
                </c:pt>
                <c:pt idx="7">
                  <c:v>7.9754601226993955</c:v>
                </c:pt>
                <c:pt idx="8">
                  <c:v>9.5304840461443732</c:v>
                </c:pt>
                <c:pt idx="9">
                  <c:v>10.725460122699388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C6-432C-A5FD-CA7EF32A4FD2}"/>
            </c:ext>
          </c:extLst>
        </c:ser>
        <c:ser>
          <c:idx val="1"/>
          <c:order val="1"/>
          <c:tx>
            <c:v>Chilean cherries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Matrix'!$F$66:$O$66</c:f>
              <c:numCache>
                <c:formatCode>#,##0.00</c:formatCode>
                <c:ptCount val="10"/>
                <c:pt idx="0">
                  <c:v>1.1466143373066089</c:v>
                </c:pt>
                <c:pt idx="1">
                  <c:v>2.3939447988361024</c:v>
                </c:pt>
                <c:pt idx="2">
                  <c:v>3.7558709918135378</c:v>
                </c:pt>
                <c:pt idx="3">
                  <c:v>5.2489456330036077</c:v>
                </c:pt>
                <c:pt idx="4">
                  <c:v>6.8930706269988988</c:v>
                </c:pt>
                <c:pt idx="5">
                  <c:v>8.7123892678953254</c:v>
                </c:pt>
                <c:pt idx="6">
                  <c:v>10.736479703871019</c:v>
                </c:pt>
                <c:pt idx="7">
                  <c:v>13.001975421201593</c:v>
                </c:pt>
                <c:pt idx="8">
                  <c:v>15.554802302681416</c:v>
                </c:pt>
                <c:pt idx="9">
                  <c:v>16.625025879917189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C6-432C-A5FD-CA7EF32A4FD2}"/>
            </c:ext>
          </c:extLst>
        </c:ser>
        <c:ser>
          <c:idx val="2"/>
          <c:order val="2"/>
          <c:tx>
            <c:v>Japan machines to USA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Matrix'!$F$116:$O$116</c:f>
              <c:numCache>
                <c:formatCode>#,##0.00</c:formatCode>
                <c:ptCount val="10"/>
                <c:pt idx="0">
                  <c:v>0.52850308548915592</c:v>
                </c:pt>
                <c:pt idx="1">
                  <c:v>1.1034287392983089</c:v>
                </c:pt>
                <c:pt idx="2">
                  <c:v>1.7311744178390391</c:v>
                </c:pt>
                <c:pt idx="3">
                  <c:v>2.4193696802392495</c:v>
                </c:pt>
                <c:pt idx="4">
                  <c:v>3.1771878096527075</c:v>
                </c:pt>
                <c:pt idx="5">
                  <c:v>4.0157570512167808</c:v>
                </c:pt>
                <c:pt idx="6">
                  <c:v>4.9487107095802756</c:v>
                </c:pt>
                <c:pt idx="7">
                  <c:v>5.9929340703174034</c:v>
                </c:pt>
                <c:pt idx="8">
                  <c:v>7.1695955158309417</c:v>
                </c:pt>
                <c:pt idx="9">
                  <c:v>7.6628881987577628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C6-432C-A5FD-CA7EF32A4FD2}"/>
            </c:ext>
          </c:extLst>
        </c:ser>
        <c:ser>
          <c:idx val="3"/>
          <c:order val="3"/>
          <c:tx>
            <c:v>China memories to USA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Matrix'!$F$166:$O$166</c:f>
              <c:numCache>
                <c:formatCode>#,##0.00</c:formatCode>
                <c:ptCount val="10"/>
                <c:pt idx="0">
                  <c:v>0.61380678440058389</c:v>
                </c:pt>
                <c:pt idx="1">
                  <c:v>1.2808101567825503</c:v>
                </c:pt>
                <c:pt idx="2">
                  <c:v>2.0082389217844856</c:v>
                </c:pt>
                <c:pt idx="3">
                  <c:v>2.8046937739763855</c:v>
                </c:pt>
                <c:pt idx="4">
                  <c:v>3.6804889562716951</c:v>
                </c:pt>
                <c:pt idx="5">
                  <c:v>4.6481013754205449</c:v>
                </c:pt>
                <c:pt idx="6">
                  <c:v>5.7227687856241616</c:v>
                </c:pt>
                <c:pt idx="7">
                  <c:v>6.9232981447705448</c:v>
                </c:pt>
                <c:pt idx="8">
                  <c:v>8.2731756538585763</c:v>
                </c:pt>
                <c:pt idx="9">
                  <c:v>9.3105046012269916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0C6-432C-A5FD-CA7EF32A4FD2}"/>
            </c:ext>
          </c:extLst>
        </c:ser>
        <c:ser>
          <c:idx val="4"/>
          <c:order val="4"/>
          <c:tx>
            <c:v>Vietnamese furniture to USA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Matrix'!$F$217:$O$217</c:f>
              <c:numCache>
                <c:formatCode>#,##0.00</c:formatCode>
                <c:ptCount val="10"/>
                <c:pt idx="0">
                  <c:v>0.98281195894340456</c:v>
                </c:pt>
                <c:pt idx="1">
                  <c:v>1.2808101567825503</c:v>
                </c:pt>
                <c:pt idx="2">
                  <c:v>2.0082389217844856</c:v>
                </c:pt>
                <c:pt idx="3">
                  <c:v>2.8046937739763855</c:v>
                </c:pt>
                <c:pt idx="4">
                  <c:v>3.6804889562716951</c:v>
                </c:pt>
                <c:pt idx="5">
                  <c:v>4.6481013754205449</c:v>
                </c:pt>
                <c:pt idx="6">
                  <c:v>5.7227687856241616</c:v>
                </c:pt>
                <c:pt idx="7">
                  <c:v>6.9232981447705448</c:v>
                </c:pt>
                <c:pt idx="8">
                  <c:v>8.2731756538585763</c:v>
                </c:pt>
                <c:pt idx="9">
                  <c:v>9.3105046012269916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0C6-432C-A5FD-CA7EF32A4FD2}"/>
            </c:ext>
          </c:extLst>
        </c:ser>
        <c:ser>
          <c:idx val="5"/>
          <c:order val="5"/>
          <c:tx>
            <c:v>USA waste paper to China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'Economic Impact Matrix'!$F$13:$O$13</c:f>
              <c:numCache>
                <c:formatCode>#,##0.0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'Economic Impact Matrix'!$F$269:$O$269</c:f>
              <c:numCache>
                <c:formatCode>#,##0.00</c:formatCode>
                <c:ptCount val="10"/>
                <c:pt idx="0">
                  <c:v>0.72601124310706666</c:v>
                </c:pt>
                <c:pt idx="1">
                  <c:v>1.5157937440546121</c:v>
                </c:pt>
                <c:pt idx="2">
                  <c:v>2.3781357680574189</c:v>
                </c:pt>
                <c:pt idx="3">
                  <c:v>3.3235181351123408</c:v>
                </c:pt>
                <c:pt idx="4">
                  <c:v>4.3645422980560902</c:v>
                </c:pt>
                <c:pt idx="5">
                  <c:v>5.5164952652479435</c:v>
                </c:pt>
                <c:pt idx="6">
                  <c:v>6.7981052763661509</c:v>
                </c:pt>
                <c:pt idx="7">
                  <c:v>8.2325678576177204</c:v>
                </c:pt>
                <c:pt idx="8">
                  <c:v>9.8489622784426665</c:v>
                </c:pt>
                <c:pt idx="9">
                  <c:v>10.526604554865425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0C6-432C-A5FD-CA7EF32A4F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223936"/>
        <c:axId val="1886233568"/>
      </c:lineChart>
      <c:catAx>
        <c:axId val="1886223936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233568"/>
        <c:crosses val="autoZero"/>
        <c:auto val="1"/>
        <c:lblAlgn val="ctr"/>
        <c:lblOffset val="100"/>
        <c:noMultiLvlLbl val="0"/>
      </c:catAx>
      <c:valAx>
        <c:axId val="1886233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Delay - days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86223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711001749781283"/>
          <c:y val="0.13330672207640715"/>
          <c:w val="0.33622331583552056"/>
          <c:h val="0.81250656167979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Economic impact comparison Bulk Cargo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Iron Ore Australia 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11.620000000000001</c:v>
                </c:pt>
                <c:pt idx="1">
                  <c:v>11.440000000000001</c:v>
                </c:pt>
                <c:pt idx="2">
                  <c:v>11.260000000000002</c:v>
                </c:pt>
                <c:pt idx="3">
                  <c:v>11.080000000000002</c:v>
                </c:pt>
                <c:pt idx="4">
                  <c:v>10.900000000000002</c:v>
                </c:pt>
                <c:pt idx="5">
                  <c:v>10.720000000000002</c:v>
                </c:pt>
                <c:pt idx="6">
                  <c:v>10.540000000000003</c:v>
                </c:pt>
                <c:pt idx="7">
                  <c:v>10.360000000000003</c:v>
                </c:pt>
                <c:pt idx="8">
                  <c:v>10.180000000000003</c:v>
                </c:pt>
                <c:pt idx="9">
                  <c:v>10.000000000000004</c:v>
                </c:pt>
              </c:numCache>
            </c:numRef>
          </c:cat>
          <c:val>
            <c:numRef>
              <c:f>'Economic Impact Matrix'!$F$339:$O$339</c:f>
              <c:numCache>
                <c:formatCode>0.00%</c:formatCode>
                <c:ptCount val="10"/>
                <c:pt idx="0">
                  <c:v>6.5484652240298594E-5</c:v>
                </c:pt>
                <c:pt idx="1">
                  <c:v>1.3304818232949683E-4</c:v>
                </c:pt>
                <c:pt idx="2">
                  <c:v>2.0279118113124823E-4</c:v>
                </c:pt>
                <c:pt idx="3">
                  <c:v>2.748208356314191E-4</c:v>
                </c:pt>
                <c:pt idx="4">
                  <c:v>3.492514786149275E-4</c:v>
                </c:pt>
                <c:pt idx="5">
                  <c:v>4.262051942419458E-4</c:v>
                </c:pt>
                <c:pt idx="6">
                  <c:v>5.0581248626989546E-4</c:v>
                </c:pt>
                <c:pt idx="7">
                  <c:v>5.8821301661461569E-4</c:v>
                </c:pt>
                <c:pt idx="8">
                  <c:v>6.7355642304307438E-4</c:v>
                </c:pt>
                <c:pt idx="9">
                  <c:v>7.1247301637445304E-4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7-4A0D-801A-FA688696BD8A}"/>
            </c:ext>
          </c:extLst>
        </c:ser>
        <c:ser>
          <c:idx val="1"/>
          <c:order val="1"/>
          <c:tx>
            <c:v>Copper Peru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11.620000000000001</c:v>
                </c:pt>
                <c:pt idx="1">
                  <c:v>11.440000000000001</c:v>
                </c:pt>
                <c:pt idx="2">
                  <c:v>11.260000000000002</c:v>
                </c:pt>
                <c:pt idx="3">
                  <c:v>11.080000000000002</c:v>
                </c:pt>
                <c:pt idx="4">
                  <c:v>10.900000000000002</c:v>
                </c:pt>
                <c:pt idx="5">
                  <c:v>10.720000000000002</c:v>
                </c:pt>
                <c:pt idx="6">
                  <c:v>10.540000000000003</c:v>
                </c:pt>
                <c:pt idx="7">
                  <c:v>10.360000000000003</c:v>
                </c:pt>
                <c:pt idx="8">
                  <c:v>10.180000000000003</c:v>
                </c:pt>
                <c:pt idx="9">
                  <c:v>10.000000000000004</c:v>
                </c:pt>
              </c:numCache>
            </c:numRef>
          </c:cat>
          <c:val>
            <c:numRef>
              <c:f>'Economic Impact Matrix'!$F$390:$O$390</c:f>
              <c:numCache>
                <c:formatCode>0.00%</c:formatCode>
                <c:ptCount val="10"/>
                <c:pt idx="0">
                  <c:v>1.7501630688097257E-4</c:v>
                </c:pt>
                <c:pt idx="1">
                  <c:v>3.5554011992253734E-4</c:v>
                </c:pt>
                <c:pt idx="2">
                  <c:v>5.4183556464216045E-4</c:v>
                </c:pt>
                <c:pt idx="3">
                  <c:v>7.3418392994834361E-4</c:v>
                </c:pt>
                <c:pt idx="4">
                  <c:v>9.3288508530133473E-4</c:v>
                </c:pt>
                <c:pt idx="5">
                  <c:v>1.1382590406475248E-3</c:v>
                </c:pt>
                <c:pt idx="6">
                  <c:v>1.350647666195292E-3</c:v>
                </c:pt>
                <c:pt idx="7">
                  <c:v>1.5704165914725181E-3</c:v>
                </c:pt>
                <c:pt idx="8">
                  <c:v>1.7979573058558144E-3</c:v>
                </c:pt>
                <c:pt idx="9">
                  <c:v>2.0336894859569097E-3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7-4A0D-801A-FA688696BD8A}"/>
            </c:ext>
          </c:extLst>
        </c:ser>
        <c:ser>
          <c:idx val="2"/>
          <c:order val="2"/>
          <c:tx>
            <c:v>Soybean USA to China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'Economic Impact Matrix'!$F$369:$O$369</c:f>
              <c:numCache>
                <c:formatCode>#,##0.0</c:formatCode>
                <c:ptCount val="10"/>
                <c:pt idx="0">
                  <c:v>11.620000000000001</c:v>
                </c:pt>
                <c:pt idx="1">
                  <c:v>11.440000000000001</c:v>
                </c:pt>
                <c:pt idx="2">
                  <c:v>11.260000000000002</c:v>
                </c:pt>
                <c:pt idx="3">
                  <c:v>11.080000000000002</c:v>
                </c:pt>
                <c:pt idx="4">
                  <c:v>10.900000000000002</c:v>
                </c:pt>
                <c:pt idx="5">
                  <c:v>10.720000000000002</c:v>
                </c:pt>
                <c:pt idx="6">
                  <c:v>10.540000000000003</c:v>
                </c:pt>
                <c:pt idx="7">
                  <c:v>10.360000000000003</c:v>
                </c:pt>
                <c:pt idx="8">
                  <c:v>10.180000000000003</c:v>
                </c:pt>
                <c:pt idx="9">
                  <c:v>10.000000000000004</c:v>
                </c:pt>
              </c:numCache>
            </c:numRef>
          </c:cat>
          <c:val>
            <c:numRef>
              <c:f>'Economic Impact Matrix'!$F$441:$O$441</c:f>
              <c:numCache>
                <c:formatCode>0.00%</c:formatCode>
                <c:ptCount val="10"/>
                <c:pt idx="0">
                  <c:v>9.1991834369412043E-5</c:v>
                </c:pt>
                <c:pt idx="1">
                  <c:v>1.868785166735253E-4</c:v>
                </c:pt>
                <c:pt idx="2">
                  <c:v>2.8479887620938706E-4</c:v>
                </c:pt>
                <c:pt idx="3">
                  <c:v>3.8590076367240656E-4</c:v>
                </c:pt>
                <c:pt idx="4">
                  <c:v>4.9034179604246072E-4</c:v>
                </c:pt>
                <c:pt idx="5">
                  <c:v>5.9829017651449629E-4</c:v>
                </c:pt>
                <c:pt idx="6">
                  <c:v>7.0992559844477803E-4</c:v>
                </c:pt>
                <c:pt idx="7">
                  <c:v>8.2544024353093921E-4</c:v>
                </c:pt>
                <c:pt idx="8">
                  <c:v>9.4503988588930121E-4</c:v>
                </c:pt>
                <c:pt idx="9">
                  <c:v>1.0689451153725658E-3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7-4A0D-801A-FA688696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09498271"/>
        <c:axId val="1958483695"/>
      </c:lineChart>
      <c:catAx>
        <c:axId val="1809498271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8483695"/>
        <c:crosses val="autoZero"/>
        <c:auto val="1"/>
        <c:lblAlgn val="ctr"/>
        <c:lblOffset val="100"/>
        <c:noMultiLvlLbl val="0"/>
      </c:catAx>
      <c:valAx>
        <c:axId val="1958483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0949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66666666666664E-2"/>
          <c:y val="0.92187445319335082"/>
          <c:w val="0.9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Time delay comparison, in days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5531496062992E-2"/>
          <c:y val="0.15319444444444447"/>
          <c:w val="0.88389129483814521"/>
          <c:h val="0.62713655584718575"/>
        </c:manualLayout>
      </c:layout>
      <c:lineChart>
        <c:grouping val="standard"/>
        <c:varyColors val="0"/>
        <c:ser>
          <c:idx val="0"/>
          <c:order val="0"/>
          <c:tx>
            <c:v>Australian iron ore to China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11.52</c:v>
                </c:pt>
                <c:pt idx="1">
                  <c:v>11.34</c:v>
                </c:pt>
                <c:pt idx="2">
                  <c:v>11.16</c:v>
                </c:pt>
                <c:pt idx="3">
                  <c:v>10.98</c:v>
                </c:pt>
                <c:pt idx="4">
                  <c:v>10.8</c:v>
                </c:pt>
                <c:pt idx="5">
                  <c:v>10.620000000000001</c:v>
                </c:pt>
                <c:pt idx="6">
                  <c:v>10.440000000000001</c:v>
                </c:pt>
                <c:pt idx="7">
                  <c:v>10.260000000000002</c:v>
                </c:pt>
                <c:pt idx="8">
                  <c:v>10.080000000000002</c:v>
                </c:pt>
                <c:pt idx="9">
                  <c:v>10</c:v>
                </c:pt>
              </c:numCache>
            </c:numRef>
          </c:cat>
          <c:val>
            <c:numRef>
              <c:f>'Economic Impact Matrix'!$F$320:$O$320</c:f>
              <c:numCache>
                <c:formatCode>#,##0.00</c:formatCode>
                <c:ptCount val="10"/>
                <c:pt idx="0">
                  <c:v>0.1993189102564088</c:v>
                </c:pt>
                <c:pt idx="1">
                  <c:v>0.4049654049654059</c:v>
                </c:pt>
                <c:pt idx="2">
                  <c:v>0.61724565756823679</c:v>
                </c:pt>
                <c:pt idx="3">
                  <c:v>0.83648591845313192</c:v>
                </c:pt>
                <c:pt idx="4">
                  <c:v>1.0630341880341856</c:v>
                </c:pt>
                <c:pt idx="5">
                  <c:v>1.2972620599739226</c:v>
                </c:pt>
                <c:pt idx="6">
                  <c:v>1.5395667550839942</c:v>
                </c:pt>
                <c:pt idx="7">
                  <c:v>1.7903733693207364</c:v>
                </c:pt>
                <c:pt idx="8">
                  <c:v>2.0501373626373578</c:v>
                </c:pt>
                <c:pt idx="9">
                  <c:v>2.1685897435897417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7-4EFC-90C6-4D1EB054A0C2}"/>
            </c:ext>
          </c:extLst>
        </c:ser>
        <c:ser>
          <c:idx val="1"/>
          <c:order val="1"/>
          <c:tx>
            <c:v>Peruvian copper to China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11.52</c:v>
                </c:pt>
                <c:pt idx="1">
                  <c:v>11.34</c:v>
                </c:pt>
                <c:pt idx="2">
                  <c:v>11.16</c:v>
                </c:pt>
                <c:pt idx="3">
                  <c:v>10.98</c:v>
                </c:pt>
                <c:pt idx="4">
                  <c:v>10.8</c:v>
                </c:pt>
                <c:pt idx="5">
                  <c:v>10.620000000000001</c:v>
                </c:pt>
                <c:pt idx="6">
                  <c:v>10.440000000000001</c:v>
                </c:pt>
                <c:pt idx="7">
                  <c:v>10.260000000000002</c:v>
                </c:pt>
                <c:pt idx="8">
                  <c:v>10.080000000000002</c:v>
                </c:pt>
                <c:pt idx="9">
                  <c:v>10</c:v>
                </c:pt>
              </c:numCache>
            </c:numRef>
          </c:cat>
          <c:val>
            <c:numRef>
              <c:f>'Economic Impact Matrix'!$F$371:$O$371</c:f>
              <c:numCache>
                <c:formatCode>#,##0.00</c:formatCode>
                <c:ptCount val="10"/>
                <c:pt idx="0">
                  <c:v>0.53270588406896024</c:v>
                </c:pt>
                <c:pt idx="1">
                  <c:v>1.082175240014223</c:v>
                </c:pt>
                <c:pt idx="2">
                  <c:v>1.6492119998795758</c:v>
                </c:pt>
                <c:pt idx="3">
                  <c:v>2.234672336780271</c:v>
                </c:pt>
                <c:pt idx="4">
                  <c:v>2.8394689783859377</c:v>
                </c:pt>
                <c:pt idx="5">
                  <c:v>3.4645759549709041</c:v>
                </c:pt>
                <c:pt idx="6">
                  <c:v>4.1110338339819208</c:v>
                </c:pt>
                <c:pt idx="7">
                  <c:v>4.7799555002944771</c:v>
                </c:pt>
                <c:pt idx="8">
                  <c:v>5.4725325496986343</c:v>
                </c:pt>
                <c:pt idx="9">
                  <c:v>6.1900423728813436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7-4EFC-90C6-4D1EB054A0C2}"/>
            </c:ext>
          </c:extLst>
        </c:ser>
        <c:ser>
          <c:idx val="2"/>
          <c:order val="2"/>
          <c:tx>
            <c:v>USA Soybean to China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'Economic Impact Matrix'!$F$318:$O$318</c:f>
              <c:numCache>
                <c:formatCode>#,##0.0</c:formatCode>
                <c:ptCount val="10"/>
                <c:pt idx="0">
                  <c:v>11.52</c:v>
                </c:pt>
                <c:pt idx="1">
                  <c:v>11.34</c:v>
                </c:pt>
                <c:pt idx="2">
                  <c:v>11.16</c:v>
                </c:pt>
                <c:pt idx="3">
                  <c:v>10.98</c:v>
                </c:pt>
                <c:pt idx="4">
                  <c:v>10.8</c:v>
                </c:pt>
                <c:pt idx="5">
                  <c:v>10.620000000000001</c:v>
                </c:pt>
                <c:pt idx="6">
                  <c:v>10.440000000000001</c:v>
                </c:pt>
                <c:pt idx="7">
                  <c:v>10.260000000000002</c:v>
                </c:pt>
                <c:pt idx="8">
                  <c:v>10.080000000000002</c:v>
                </c:pt>
                <c:pt idx="9">
                  <c:v>10</c:v>
                </c:pt>
              </c:numCache>
            </c:numRef>
          </c:cat>
          <c:val>
            <c:numRef>
              <c:f>'Economic Impact Matrix'!$F$422:$O$422</c:f>
              <c:numCache>
                <c:formatCode>#,##0.00</c:formatCode>
                <c:ptCount val="10"/>
                <c:pt idx="0">
                  <c:v>0.28000014586189792</c:v>
                </c:pt>
                <c:pt idx="1">
                  <c:v>0.56881148512504254</c:v>
                </c:pt>
                <c:pt idx="2">
                  <c:v>0.86685657946232197</c:v>
                </c:pt>
                <c:pt idx="3">
                  <c:v>1.1745854494278873</c:v>
                </c:pt>
                <c:pt idx="4">
                  <c:v>1.4924778417042397</c:v>
                </c:pt>
                <c:pt idx="5">
                  <c:v>1.8210457247659981</c:v>
                </c:pt>
                <c:pt idx="6">
                  <c:v>2.1608360402662932</c:v>
                </c:pt>
                <c:pt idx="7">
                  <c:v>2.5124337412472961</c:v>
                </c:pt>
                <c:pt idx="8">
                  <c:v>2.8764651526755607</c:v>
                </c:pt>
                <c:pt idx="9">
                  <c:v>3.2536016949152469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97-4EFC-90C6-4D1EB054A0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8846352"/>
        <c:axId val="1821037760"/>
      </c:lineChart>
      <c:catAx>
        <c:axId val="1818846352"/>
        <c:scaling>
          <c:orientation val="minMax"/>
        </c:scaling>
        <c:delete val="0"/>
        <c:axPos val="b"/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1037760"/>
        <c:crosses val="autoZero"/>
        <c:auto val="1"/>
        <c:lblAlgn val="ctr"/>
        <c:lblOffset val="100"/>
        <c:noMultiLvlLbl val="0"/>
      </c:catAx>
      <c:valAx>
        <c:axId val="182103776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1884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2939705453484978"/>
          <c:w val="0.97875284339457569"/>
          <c:h val="7.060294546515018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</a:t>
            </a:r>
            <a:r>
              <a:rPr lang="es-PA" baseline="0"/>
              <a:t> by slow steam CFCX Service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3.3333333333333333E-2"/>
          <c:y val="0.15824074074074074"/>
          <c:w val="0.93888888888888888"/>
          <c:h val="0.706582093904928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Liners'!$H$37:$Q$37</c:f>
              <c:numCache>
                <c:formatCode>0.0</c:formatCode>
                <c:ptCount val="10"/>
                <c:pt idx="0">
                  <c:v>15.450000000000001</c:v>
                </c:pt>
                <c:pt idx="1">
                  <c:v>14.8</c:v>
                </c:pt>
                <c:pt idx="2">
                  <c:v>14.15</c:v>
                </c:pt>
                <c:pt idx="3">
                  <c:v>13.5</c:v>
                </c:pt>
                <c:pt idx="4">
                  <c:v>12.85</c:v>
                </c:pt>
                <c:pt idx="5">
                  <c:v>12.2</c:v>
                </c:pt>
                <c:pt idx="6">
                  <c:v>11.549999999999999</c:v>
                </c:pt>
                <c:pt idx="7">
                  <c:v>10.899999999999999</c:v>
                </c:pt>
                <c:pt idx="8">
                  <c:v>10.249999999999998</c:v>
                </c:pt>
                <c:pt idx="9">
                  <c:v>10</c:v>
                </c:pt>
              </c:numCache>
            </c:numRef>
          </c:cat>
          <c:val>
            <c:numRef>
              <c:f>'Selected Routes Liners'!$U$42:$AD$42</c:f>
              <c:numCache>
                <c:formatCode>0.00</c:formatCode>
                <c:ptCount val="10"/>
                <c:pt idx="0">
                  <c:v>1.1466143373066089</c:v>
                </c:pt>
                <c:pt idx="1">
                  <c:v>2.3939447988361024</c:v>
                </c:pt>
                <c:pt idx="2">
                  <c:v>3.7558709918135378</c:v>
                </c:pt>
                <c:pt idx="3">
                  <c:v>5.2489456330036077</c:v>
                </c:pt>
                <c:pt idx="4">
                  <c:v>6.8930706269988988</c:v>
                </c:pt>
                <c:pt idx="5">
                  <c:v>8.7123892678953254</c:v>
                </c:pt>
                <c:pt idx="6">
                  <c:v>10.736479703871019</c:v>
                </c:pt>
                <c:pt idx="7">
                  <c:v>13.001975421201593</c:v>
                </c:pt>
                <c:pt idx="8">
                  <c:v>15.554802302681416</c:v>
                </c:pt>
                <c:pt idx="9">
                  <c:v>16.625025879917189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4F-4E72-A18D-FD75B234D74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486471839"/>
        <c:axId val="670101455"/>
      </c:barChart>
      <c:catAx>
        <c:axId val="486471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Veessel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101455"/>
        <c:crosses val="autoZero"/>
        <c:auto val="1"/>
        <c:lblAlgn val="ctr"/>
        <c:lblOffset val="100"/>
        <c:noMultiLvlLbl val="0"/>
      </c:catAx>
      <c:valAx>
        <c:axId val="67010145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4864718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</a:t>
            </a:r>
            <a:r>
              <a:rPr lang="es-PA" baseline="0"/>
              <a:t> Fuji Service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Liners'!$H$46:$Q$46</c:f>
              <c:numCache>
                <c:formatCode>0.0</c:formatCode>
                <c:ptCount val="10"/>
                <c:pt idx="0">
                  <c:v>15.450000000000001</c:v>
                </c:pt>
                <c:pt idx="1">
                  <c:v>14.8</c:v>
                </c:pt>
                <c:pt idx="2">
                  <c:v>14.15</c:v>
                </c:pt>
                <c:pt idx="3">
                  <c:v>13.5</c:v>
                </c:pt>
                <c:pt idx="4">
                  <c:v>12.85</c:v>
                </c:pt>
                <c:pt idx="5">
                  <c:v>12.2</c:v>
                </c:pt>
                <c:pt idx="6">
                  <c:v>11.549999999999999</c:v>
                </c:pt>
                <c:pt idx="7">
                  <c:v>10.899999999999999</c:v>
                </c:pt>
                <c:pt idx="8">
                  <c:v>10.249999999999998</c:v>
                </c:pt>
                <c:pt idx="9">
                  <c:v>10</c:v>
                </c:pt>
              </c:numCache>
            </c:numRef>
          </c:cat>
          <c:val>
            <c:numRef>
              <c:f>'Selected Routes Liners'!$U$50:$AD$50</c:f>
              <c:numCache>
                <c:formatCode>0.00</c:formatCode>
                <c:ptCount val="10"/>
                <c:pt idx="0">
                  <c:v>0.52850308548915592</c:v>
                </c:pt>
                <c:pt idx="1">
                  <c:v>1.1034287392983089</c:v>
                </c:pt>
                <c:pt idx="2">
                  <c:v>1.7311744178390391</c:v>
                </c:pt>
                <c:pt idx="3">
                  <c:v>2.4193696802392495</c:v>
                </c:pt>
                <c:pt idx="4">
                  <c:v>3.1771878096527075</c:v>
                </c:pt>
                <c:pt idx="5">
                  <c:v>4.0157570512167808</c:v>
                </c:pt>
                <c:pt idx="6">
                  <c:v>4.9487107095802756</c:v>
                </c:pt>
                <c:pt idx="7">
                  <c:v>5.9929340703174034</c:v>
                </c:pt>
                <c:pt idx="8">
                  <c:v>7.1695955158309417</c:v>
                </c:pt>
                <c:pt idx="9">
                  <c:v>7.6628881987577628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2-4D46-8D33-D55100E39A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75715423"/>
        <c:axId val="772399823"/>
      </c:barChart>
      <c:catAx>
        <c:axId val="2757154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72399823"/>
        <c:crosses val="autoZero"/>
        <c:auto val="1"/>
        <c:lblAlgn val="ctr"/>
        <c:lblOffset val="100"/>
        <c:noMultiLvlLbl val="0"/>
      </c:catAx>
      <c:valAx>
        <c:axId val="77239982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2757154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 Hangzhou Bay Service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Liners'!$H$54:$Q$54</c:f>
              <c:numCache>
                <c:formatCode>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'Selected Routes Liners'!$U$59:$AD$59</c:f>
              <c:numCache>
                <c:formatCode>0.00</c:formatCode>
                <c:ptCount val="10"/>
                <c:pt idx="0">
                  <c:v>0.61380678440058389</c:v>
                </c:pt>
                <c:pt idx="1">
                  <c:v>1.2808101567825503</c:v>
                </c:pt>
                <c:pt idx="2">
                  <c:v>2.0082389217844856</c:v>
                </c:pt>
                <c:pt idx="3">
                  <c:v>2.8046937739763855</c:v>
                </c:pt>
                <c:pt idx="4">
                  <c:v>3.6804889562716951</c:v>
                </c:pt>
                <c:pt idx="5">
                  <c:v>4.6481013754205449</c:v>
                </c:pt>
                <c:pt idx="6">
                  <c:v>5.7227687856241616</c:v>
                </c:pt>
                <c:pt idx="7">
                  <c:v>6.9232981447705448</c:v>
                </c:pt>
                <c:pt idx="8">
                  <c:v>8.2731756538585763</c:v>
                </c:pt>
                <c:pt idx="9">
                  <c:v>9.3105046012269916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0C-40A1-B31C-8F0163CCC40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34804623"/>
        <c:axId val="729113135"/>
      </c:barChart>
      <c:catAx>
        <c:axId val="73480462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</a:t>
                </a:r>
                <a:r>
                  <a:rPr lang="es-PA" baseline="0"/>
                  <a:t> speed knots</a:t>
                </a:r>
                <a:endParaRPr lang="es-P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9113135"/>
        <c:crosses val="autoZero"/>
        <c:auto val="1"/>
        <c:lblAlgn val="ctr"/>
        <c:lblOffset val="100"/>
        <c:noMultiLvlLbl val="0"/>
      </c:catAx>
      <c:valAx>
        <c:axId val="72911313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734804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 travel days by slow steam South China Sea Service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Liners'!$H$63:$Q$63</c:f>
              <c:numCache>
                <c:formatCode>0.0</c:formatCode>
                <c:ptCount val="10"/>
                <c:pt idx="0">
                  <c:v>15.65</c:v>
                </c:pt>
                <c:pt idx="1">
                  <c:v>15</c:v>
                </c:pt>
                <c:pt idx="2">
                  <c:v>14.35</c:v>
                </c:pt>
                <c:pt idx="3">
                  <c:v>13.7</c:v>
                </c:pt>
                <c:pt idx="4">
                  <c:v>13.049999999999999</c:v>
                </c:pt>
                <c:pt idx="5">
                  <c:v>12.399999999999999</c:v>
                </c:pt>
                <c:pt idx="6">
                  <c:v>11.749999999999998</c:v>
                </c:pt>
                <c:pt idx="7">
                  <c:v>11.099999999999998</c:v>
                </c:pt>
                <c:pt idx="8">
                  <c:v>10.449999999999998</c:v>
                </c:pt>
                <c:pt idx="9">
                  <c:v>10</c:v>
                </c:pt>
              </c:numCache>
            </c:numRef>
          </c:cat>
          <c:val>
            <c:numRef>
              <c:f>'Selected Routes Liners'!$U$70:$AD$70</c:f>
              <c:numCache>
                <c:formatCode>0.00</c:formatCode>
                <c:ptCount val="10"/>
                <c:pt idx="0">
                  <c:v>0.98281195894340456</c:v>
                </c:pt>
                <c:pt idx="1">
                  <c:v>2.0508009543285652</c:v>
                </c:pt>
                <c:pt idx="2">
                  <c:v>3.2155415660203985</c:v>
                </c:pt>
                <c:pt idx="3">
                  <c:v>4.4908050094786063</c:v>
                </c:pt>
                <c:pt idx="4">
                  <c:v>5.8931061905993189</c:v>
                </c:pt>
                <c:pt idx="5">
                  <c:v>7.4424228181278522</c:v>
                </c:pt>
                <c:pt idx="6">
                  <c:v>9.1631532001914522</c:v>
                </c:pt>
                <c:pt idx="7">
                  <c:v>11.085410563938183</c:v>
                </c:pt>
                <c:pt idx="8">
                  <c:v>13.246800422696467</c:v>
                </c:pt>
                <c:pt idx="9">
                  <c:v>14.90774539877301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62-4291-A3B3-7575B29FEC9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8168879"/>
        <c:axId val="768444623"/>
      </c:barChart>
      <c:catAx>
        <c:axId val="66816887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8444623"/>
        <c:crosses val="autoZero"/>
        <c:auto val="1"/>
        <c:lblAlgn val="ctr"/>
        <c:lblOffset val="100"/>
        <c:noMultiLvlLbl val="0"/>
      </c:catAx>
      <c:valAx>
        <c:axId val="768444623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668168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Additional</a:t>
            </a:r>
            <a:r>
              <a:rPr lang="es-PA" baseline="0"/>
              <a:t> travel days by slow steam Bohai Service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'Selected Routes Liners'!$H$74:$Q$74</c:f>
              <c:numCache>
                <c:formatCode>0.0</c:formatCode>
                <c:ptCount val="10"/>
                <c:pt idx="0">
                  <c:v>15.450000000000001</c:v>
                </c:pt>
                <c:pt idx="1">
                  <c:v>14.8</c:v>
                </c:pt>
                <c:pt idx="2">
                  <c:v>14.15</c:v>
                </c:pt>
                <c:pt idx="3">
                  <c:v>13.5</c:v>
                </c:pt>
                <c:pt idx="4">
                  <c:v>12.85</c:v>
                </c:pt>
                <c:pt idx="5">
                  <c:v>12.2</c:v>
                </c:pt>
                <c:pt idx="6">
                  <c:v>11.549999999999999</c:v>
                </c:pt>
                <c:pt idx="7">
                  <c:v>10.899999999999999</c:v>
                </c:pt>
                <c:pt idx="8">
                  <c:v>10.249999999999998</c:v>
                </c:pt>
                <c:pt idx="9">
                  <c:v>10</c:v>
                </c:pt>
              </c:numCache>
            </c:numRef>
          </c:cat>
          <c:val>
            <c:numRef>
              <c:f>'Selected Routes Liners'!$U$81:$AD$81</c:f>
              <c:numCache>
                <c:formatCode>0.00</c:formatCode>
                <c:ptCount val="10"/>
                <c:pt idx="0">
                  <c:v>0.72601124310706666</c:v>
                </c:pt>
                <c:pt idx="1">
                  <c:v>1.5157937440546121</c:v>
                </c:pt>
                <c:pt idx="2">
                  <c:v>2.3781357680574189</c:v>
                </c:pt>
                <c:pt idx="3">
                  <c:v>3.3235181351123408</c:v>
                </c:pt>
                <c:pt idx="4">
                  <c:v>4.3645422980560902</c:v>
                </c:pt>
                <c:pt idx="5">
                  <c:v>5.5164952652479435</c:v>
                </c:pt>
                <c:pt idx="6">
                  <c:v>6.7981052763661509</c:v>
                </c:pt>
                <c:pt idx="7">
                  <c:v>8.2325678576177204</c:v>
                </c:pt>
                <c:pt idx="8">
                  <c:v>9.8489622784426665</c:v>
                </c:pt>
                <c:pt idx="9">
                  <c:v>10.526604554865425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A-4D24-8179-C7EA265B3F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773994287"/>
        <c:axId val="727705727"/>
      </c:barChart>
      <c:catAx>
        <c:axId val="773994287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PA"/>
                  <a:t>Vessel speed knots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7705727"/>
        <c:crosses val="autoZero"/>
        <c:auto val="1"/>
        <c:lblAlgn val="ctr"/>
        <c:lblOffset val="100"/>
        <c:noMultiLvlLbl val="0"/>
      </c:catAx>
      <c:valAx>
        <c:axId val="727705727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773994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Voyage time (in days) vs speed - Iron ore, Dampier - Qingdao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'Selected Routes Bulk'!$U$14:$AE$14</c:f>
              <c:numCache>
                <c:formatCode>#,##0.0</c:formatCode>
                <c:ptCount val="11"/>
                <c:pt idx="0">
                  <c:v>11.7</c:v>
                </c:pt>
                <c:pt idx="1">
                  <c:v>11.52</c:v>
                </c:pt>
                <c:pt idx="2">
                  <c:v>11.34</c:v>
                </c:pt>
                <c:pt idx="3">
                  <c:v>11.16</c:v>
                </c:pt>
                <c:pt idx="4">
                  <c:v>10.98</c:v>
                </c:pt>
                <c:pt idx="5">
                  <c:v>10.8</c:v>
                </c:pt>
                <c:pt idx="6">
                  <c:v>10.620000000000001</c:v>
                </c:pt>
                <c:pt idx="7">
                  <c:v>10.440000000000001</c:v>
                </c:pt>
                <c:pt idx="8">
                  <c:v>10.260000000000002</c:v>
                </c:pt>
                <c:pt idx="9">
                  <c:v>10.080000000000002</c:v>
                </c:pt>
                <c:pt idx="10">
                  <c:v>10</c:v>
                </c:pt>
              </c:numCache>
            </c:numRef>
          </c:cat>
          <c:val>
            <c:numRef>
              <c:f>'Selected Routes Bulk'!$AF$14:$AP$14</c:f>
              <c:numCache>
                <c:formatCode>#,##0.0</c:formatCode>
                <c:ptCount val="11"/>
                <c:pt idx="0">
                  <c:v>12.756410256410257</c:v>
                </c:pt>
                <c:pt idx="1">
                  <c:v>12.955729166666666</c:v>
                </c:pt>
                <c:pt idx="2">
                  <c:v>13.161375661375663</c:v>
                </c:pt>
                <c:pt idx="3">
                  <c:v>13.373655913978494</c:v>
                </c:pt>
                <c:pt idx="4">
                  <c:v>13.592896174863389</c:v>
                </c:pt>
                <c:pt idx="5">
                  <c:v>13.819444444444443</c:v>
                </c:pt>
                <c:pt idx="6">
                  <c:v>14.05367231638418</c:v>
                </c:pt>
                <c:pt idx="7">
                  <c:v>14.295977011494251</c:v>
                </c:pt>
                <c:pt idx="8">
                  <c:v>14.546783625730994</c:v>
                </c:pt>
                <c:pt idx="9">
                  <c:v>14.806547619047615</c:v>
                </c:pt>
                <c:pt idx="10">
                  <c:v>14.924999999999999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E-40F4-A428-479DBA4D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60471247"/>
        <c:axId val="1964763167"/>
      </c:barChart>
      <c:catAx>
        <c:axId val="16604712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64763167"/>
        <c:crosses val="autoZero"/>
        <c:auto val="1"/>
        <c:lblAlgn val="ctr"/>
        <c:lblOffset val="100"/>
        <c:noMultiLvlLbl val="0"/>
      </c:catAx>
      <c:valAx>
        <c:axId val="196476316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660471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A"/>
              <a:t>Voyage Time (in days)</a:t>
            </a:r>
            <a:r>
              <a:rPr lang="es-PA" baseline="0"/>
              <a:t> vs speed - Copper ore, matarani - shanghai</a:t>
            </a:r>
            <a:endParaRPr lang="es-P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'Selected Routes Bulk'!$U$14:$AE$14</c:f>
              <c:numCache>
                <c:formatCode>#,##0.0</c:formatCode>
                <c:ptCount val="11"/>
                <c:pt idx="0">
                  <c:v>11.7</c:v>
                </c:pt>
                <c:pt idx="1">
                  <c:v>11.52</c:v>
                </c:pt>
                <c:pt idx="2">
                  <c:v>11.34</c:v>
                </c:pt>
                <c:pt idx="3">
                  <c:v>11.16</c:v>
                </c:pt>
                <c:pt idx="4">
                  <c:v>10.98</c:v>
                </c:pt>
                <c:pt idx="5">
                  <c:v>10.8</c:v>
                </c:pt>
                <c:pt idx="6">
                  <c:v>10.620000000000001</c:v>
                </c:pt>
                <c:pt idx="7">
                  <c:v>10.440000000000001</c:v>
                </c:pt>
                <c:pt idx="8">
                  <c:v>10.260000000000002</c:v>
                </c:pt>
                <c:pt idx="9">
                  <c:v>10.080000000000002</c:v>
                </c:pt>
                <c:pt idx="10">
                  <c:v>10</c:v>
                </c:pt>
              </c:numCache>
            </c:numRef>
          </c:cat>
          <c:val>
            <c:numRef>
              <c:f>'Selected Routes Bulk'!$AF$15:$AP$15</c:f>
              <c:numCache>
                <c:formatCode>#,##0.0</c:formatCode>
                <c:ptCount val="11"/>
                <c:pt idx="0">
                  <c:v>34.389124293785308</c:v>
                </c:pt>
                <c:pt idx="1">
                  <c:v>34.921830177854268</c:v>
                </c:pt>
                <c:pt idx="2">
                  <c:v>35.471299533799531</c:v>
                </c:pt>
                <c:pt idx="3">
                  <c:v>36.038336293664884</c:v>
                </c:pt>
                <c:pt idx="4">
                  <c:v>36.623796630565579</c:v>
                </c:pt>
                <c:pt idx="5">
                  <c:v>37.228593272171246</c:v>
                </c:pt>
                <c:pt idx="6">
                  <c:v>37.853700248756212</c:v>
                </c:pt>
                <c:pt idx="7">
                  <c:v>38.500158127767229</c:v>
                </c:pt>
                <c:pt idx="8">
                  <c:v>39.169079794079785</c:v>
                </c:pt>
                <c:pt idx="9">
                  <c:v>39.861656843483942</c:v>
                </c:pt>
                <c:pt idx="10">
                  <c:v>40.579166666666652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4-45B9-AC66-E16D911FCCA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1686715231"/>
        <c:axId val="841057887"/>
      </c:barChart>
      <c:catAx>
        <c:axId val="16867152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1057887"/>
        <c:crosses val="autoZero"/>
        <c:auto val="1"/>
        <c:lblAlgn val="ctr"/>
        <c:lblOffset val="100"/>
        <c:noMultiLvlLbl val="0"/>
      </c:catAx>
      <c:valAx>
        <c:axId val="841057887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1686715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4" Type="http://schemas.openxmlformats.org/officeDocument/2006/relationships/chart" Target="../charts/chart1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179</xdr:row>
      <xdr:rowOff>114300</xdr:rowOff>
    </xdr:from>
    <xdr:to>
      <xdr:col>21</xdr:col>
      <xdr:colOff>315383</xdr:colOff>
      <xdr:row>230</xdr:row>
      <xdr:rowOff>14553</xdr:rowOff>
    </xdr:to>
    <xdr:grpSp>
      <xdr:nvGrpSpPr>
        <xdr:cNvPr id="207" name="Group 147">
          <a:extLst>
            <a:ext uri="{FF2B5EF4-FFF2-40B4-BE49-F238E27FC236}">
              <a16:creationId xmlns:a16="http://schemas.microsoft.com/office/drawing/2014/main" id="{5C680DE7-F489-4C81-8245-3AB387B7E798}"/>
            </a:ext>
          </a:extLst>
        </xdr:cNvPr>
        <xdr:cNvGrpSpPr/>
      </xdr:nvGrpSpPr>
      <xdr:grpSpPr>
        <a:xfrm>
          <a:off x="1190625" y="36766500"/>
          <a:ext cx="11326283" cy="10101528"/>
          <a:chOff x="285750" y="1409701"/>
          <a:chExt cx="11544300" cy="9553576"/>
        </a:xfrm>
      </xdr:grpSpPr>
      <xdr:grpSp>
        <xdr:nvGrpSpPr>
          <xdr:cNvPr id="208" name="Group 148">
            <a:extLst>
              <a:ext uri="{FF2B5EF4-FFF2-40B4-BE49-F238E27FC236}">
                <a16:creationId xmlns:a16="http://schemas.microsoft.com/office/drawing/2014/main" id="{BF930913-E927-48D7-AE00-06FD5891E5DF}"/>
              </a:ext>
            </a:extLst>
          </xdr:cNvPr>
          <xdr:cNvGrpSpPr/>
        </xdr:nvGrpSpPr>
        <xdr:grpSpPr>
          <a:xfrm>
            <a:off x="285750" y="1409701"/>
            <a:ext cx="11544300" cy="9553576"/>
            <a:chOff x="285750" y="1409701"/>
            <a:chExt cx="11544300" cy="9553576"/>
          </a:xfrm>
        </xdr:grpSpPr>
        <xdr:grpSp>
          <xdr:nvGrpSpPr>
            <xdr:cNvPr id="210" name="Group 150">
              <a:extLst>
                <a:ext uri="{FF2B5EF4-FFF2-40B4-BE49-F238E27FC236}">
                  <a16:creationId xmlns:a16="http://schemas.microsoft.com/office/drawing/2014/main" id="{79607645-A20F-4F51-85DB-EA37F5D36320}"/>
                </a:ext>
              </a:extLst>
            </xdr:cNvPr>
            <xdr:cNvGrpSpPr/>
          </xdr:nvGrpSpPr>
          <xdr:grpSpPr>
            <a:xfrm>
              <a:off x="285750" y="1409701"/>
              <a:ext cx="11544300" cy="9553576"/>
              <a:chOff x="419100" y="8029575"/>
              <a:chExt cx="11610975" cy="9439276"/>
            </a:xfrm>
          </xdr:grpSpPr>
          <xdr:sp macro="" textlink="">
            <xdr:nvSpPr>
              <xdr:cNvPr id="212" name="Rectangle 152">
                <a:extLst>
                  <a:ext uri="{FF2B5EF4-FFF2-40B4-BE49-F238E27FC236}">
                    <a16:creationId xmlns:a16="http://schemas.microsoft.com/office/drawing/2014/main" id="{F5CBF20B-A653-46D0-8C1E-51275457B6DB}"/>
                  </a:ext>
                </a:extLst>
              </xdr:cNvPr>
              <xdr:cNvSpPr/>
            </xdr:nvSpPr>
            <xdr:spPr>
              <a:xfrm>
                <a:off x="419100" y="8029575"/>
                <a:ext cx="11610975" cy="9439276"/>
              </a:xfrm>
              <a:prstGeom prst="rect">
                <a:avLst/>
              </a:prstGeom>
              <a:solidFill>
                <a:schemeClr val="accent5">
                  <a:lumMod val="20000"/>
                  <a:lumOff val="80000"/>
                  <a:alpha val="23000"/>
                </a:schemeClr>
              </a:solidFill>
              <a:ln>
                <a:solidFill>
                  <a:srgbClr val="0070C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b"/>
              <a:lstStyle/>
              <a:p>
                <a:pPr algn="r"/>
                <a:r>
                  <a:rPr lang="en-US" sz="1800" i="1" baseline="0">
                    <a:solidFill>
                      <a:schemeClr val="accent1"/>
                    </a:solidFill>
                  </a:rPr>
                  <a:t>Module 1 - GHG Inpacts</a:t>
                </a:r>
                <a:endParaRPr lang="en-US" sz="1800" i="1">
                  <a:solidFill>
                    <a:schemeClr val="accent1"/>
                  </a:solidFill>
                </a:endParaRPr>
              </a:p>
            </xdr:txBody>
          </xdr:sp>
          <xdr:grpSp>
            <xdr:nvGrpSpPr>
              <xdr:cNvPr id="213" name="Group 153">
                <a:extLst>
                  <a:ext uri="{FF2B5EF4-FFF2-40B4-BE49-F238E27FC236}">
                    <a16:creationId xmlns:a16="http://schemas.microsoft.com/office/drawing/2014/main" id="{682EDCFF-7E3F-4FBC-A030-585ADCD368E4}"/>
                  </a:ext>
                </a:extLst>
              </xdr:cNvPr>
              <xdr:cNvGrpSpPr/>
            </xdr:nvGrpSpPr>
            <xdr:grpSpPr>
              <a:xfrm>
                <a:off x="571500" y="8220075"/>
                <a:ext cx="11258549" cy="8991600"/>
                <a:chOff x="571500" y="8220075"/>
                <a:chExt cx="11258549" cy="8991600"/>
              </a:xfrm>
            </xdr:grpSpPr>
            <xdr:grpSp>
              <xdr:nvGrpSpPr>
                <xdr:cNvPr id="214" name="Group 154">
                  <a:extLst>
                    <a:ext uri="{FF2B5EF4-FFF2-40B4-BE49-F238E27FC236}">
                      <a16:creationId xmlns:a16="http://schemas.microsoft.com/office/drawing/2014/main" id="{5A719CB0-42E1-4E8C-8652-B9EAB2514A35}"/>
                    </a:ext>
                  </a:extLst>
                </xdr:cNvPr>
                <xdr:cNvGrpSpPr/>
              </xdr:nvGrpSpPr>
              <xdr:grpSpPr>
                <a:xfrm>
                  <a:off x="571500" y="8220075"/>
                  <a:ext cx="11258549" cy="8991600"/>
                  <a:chOff x="571500" y="8220075"/>
                  <a:chExt cx="11258549" cy="8991600"/>
                </a:xfrm>
              </xdr:grpSpPr>
              <xdr:grpSp>
                <xdr:nvGrpSpPr>
                  <xdr:cNvPr id="216" name="Group 156">
                    <a:extLst>
                      <a:ext uri="{FF2B5EF4-FFF2-40B4-BE49-F238E27FC236}">
                        <a16:creationId xmlns:a16="http://schemas.microsoft.com/office/drawing/2014/main" id="{B5A1529F-674B-4AF9-9028-FBE45CA59302}"/>
                      </a:ext>
                    </a:extLst>
                  </xdr:cNvPr>
                  <xdr:cNvGrpSpPr/>
                </xdr:nvGrpSpPr>
                <xdr:grpSpPr>
                  <a:xfrm>
                    <a:off x="571500" y="8220075"/>
                    <a:ext cx="11258549" cy="8991600"/>
                    <a:chOff x="571500" y="8220075"/>
                    <a:chExt cx="11258549" cy="8991600"/>
                  </a:xfrm>
                </xdr:grpSpPr>
                <xdr:sp macro="" textlink="">
                  <xdr:nvSpPr>
                    <xdr:cNvPr id="220" name="Rectangle 160">
                      <a:extLst>
                        <a:ext uri="{FF2B5EF4-FFF2-40B4-BE49-F238E27FC236}">
                          <a16:creationId xmlns:a16="http://schemas.microsoft.com/office/drawing/2014/main" id="{18065EFA-DE1E-4ED1-BA1C-3231CCD6E3CD}"/>
                        </a:ext>
                      </a:extLst>
                    </xdr:cNvPr>
                    <xdr:cNvSpPr/>
                  </xdr:nvSpPr>
                  <xdr:spPr>
                    <a:xfrm>
                      <a:off x="4667250" y="13668374"/>
                      <a:ext cx="3038475" cy="1333499"/>
                    </a:xfrm>
                    <a:prstGeom prst="rect">
                      <a:avLst/>
                    </a:prstGeom>
                    <a:solidFill>
                      <a:schemeClr val="accent5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Applicable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Emission Factors</a:t>
                      </a:r>
                      <a:endParaRPr lang="en-US" sz="1800">
                        <a:solidFill>
                          <a:schemeClr val="tx2"/>
                        </a:solidFill>
                      </a:endParaRPr>
                    </a:p>
                  </xdr:txBody>
                </xdr:sp>
                <xdr:sp macro="" textlink="">
                  <xdr:nvSpPr>
                    <xdr:cNvPr id="221" name="Rectangle 161">
                      <a:extLst>
                        <a:ext uri="{FF2B5EF4-FFF2-40B4-BE49-F238E27FC236}">
                          <a16:creationId xmlns:a16="http://schemas.microsoft.com/office/drawing/2014/main" id="{E4EED610-D318-4220-AEE1-31E9E8AC6E54}"/>
                        </a:ext>
                      </a:extLst>
                    </xdr:cNvPr>
                    <xdr:cNvSpPr/>
                  </xdr:nvSpPr>
                  <xdr:spPr>
                    <a:xfrm>
                      <a:off x="8724900" y="9819222"/>
                      <a:ext cx="3105149" cy="4572001"/>
                    </a:xfrm>
                    <a:prstGeom prst="rect">
                      <a:avLst/>
                    </a:prstGeom>
                    <a:solidFill>
                      <a:srgbClr val="00B0F0">
                        <a:alpha val="23000"/>
                      </a:srgb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Activity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&amp; Work Calculations</a:t>
                      </a:r>
                      <a:endParaRPr lang="en-US" sz="1800">
                        <a:solidFill>
                          <a:schemeClr val="tx2"/>
                        </a:solidFill>
                      </a:endParaRPr>
                    </a:p>
                  </xdr:txBody>
                </xdr:sp>
                <xdr:sp macro="" textlink="">
                  <xdr:nvSpPr>
                    <xdr:cNvPr id="222" name="Rectangle 162">
                      <a:extLst>
                        <a:ext uri="{FF2B5EF4-FFF2-40B4-BE49-F238E27FC236}">
                          <a16:creationId xmlns:a16="http://schemas.microsoft.com/office/drawing/2014/main" id="{0F331C0E-3AA1-4A19-A6DA-C21C013E436C}"/>
                        </a:ext>
                      </a:extLst>
                    </xdr:cNvPr>
                    <xdr:cNvSpPr/>
                  </xdr:nvSpPr>
                  <xdr:spPr>
                    <a:xfrm>
                      <a:off x="571500" y="13658850"/>
                      <a:ext cx="3038475" cy="1905000"/>
                    </a:xfrm>
                    <a:prstGeom prst="rect">
                      <a:avLst/>
                    </a:prstGeom>
                    <a:solidFill>
                      <a:schemeClr val="accent6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Emissions Calculations</a:t>
                      </a:r>
                    </a:p>
                  </xdr:txBody>
                </xdr:sp>
                <xdr:sp macro="" textlink="">
                  <xdr:nvSpPr>
                    <xdr:cNvPr id="223" name="Rectangle 163">
                      <a:extLst>
                        <a:ext uri="{FF2B5EF4-FFF2-40B4-BE49-F238E27FC236}">
                          <a16:creationId xmlns:a16="http://schemas.microsoft.com/office/drawing/2014/main" id="{5D653051-A2AC-4F36-8AAB-96931129A0C3}"/>
                        </a:ext>
                      </a:extLst>
                    </xdr:cNvPr>
                    <xdr:cNvSpPr/>
                  </xdr:nvSpPr>
                  <xdr:spPr>
                    <a:xfrm>
                      <a:off x="571500" y="16173450"/>
                      <a:ext cx="3038475" cy="1038225"/>
                    </a:xfrm>
                    <a:prstGeom prst="rect">
                      <a:avLst/>
                    </a:prstGeom>
                    <a:solidFill>
                      <a:schemeClr val="tx2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Netted Results</a:t>
                      </a:r>
                    </a:p>
                  </xdr:txBody>
                </xdr:sp>
                <xdr:sp macro="" textlink="">
                  <xdr:nvSpPr>
                    <xdr:cNvPr id="224" name="Rectangle 164">
                      <a:extLst>
                        <a:ext uri="{FF2B5EF4-FFF2-40B4-BE49-F238E27FC236}">
                          <a16:creationId xmlns:a16="http://schemas.microsoft.com/office/drawing/2014/main" id="{F553E123-50F4-4F03-92D4-FF51C1A6A9FC}"/>
                        </a:ext>
                      </a:extLst>
                    </xdr:cNvPr>
                    <xdr:cNvSpPr/>
                  </xdr:nvSpPr>
                  <xdr:spPr>
                    <a:xfrm>
                      <a:off x="590550" y="8220075"/>
                      <a:ext cx="7124700" cy="2466974"/>
                    </a:xfrm>
                    <a:prstGeom prst="rect">
                      <a:avLst/>
                    </a:prstGeom>
                    <a:solidFill>
                      <a:schemeClr val="accent1">
                        <a:alpha val="23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1">
                        <a:shade val="50000"/>
                      </a:schemeClr>
                    </a:lnRef>
                    <a:fillRef idx="1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b"/>
                    <a:lstStyle/>
                    <a:p>
                      <a:pPr algn="l"/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Ship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&amp; </a:t>
                      </a:r>
                      <a:r>
                        <a:rPr lang="en-US" sz="1800">
                          <a:solidFill>
                            <a:schemeClr val="tx2"/>
                          </a:solidFill>
                        </a:rPr>
                        <a:t>Operational Data</a:t>
                      </a:r>
                      <a:r>
                        <a:rPr lang="en-US" sz="1800" baseline="0">
                          <a:solidFill>
                            <a:schemeClr val="tx2"/>
                          </a:solidFill>
                        </a:rPr>
                        <a:t> Input</a:t>
                      </a:r>
                      <a:endParaRPr lang="en-US" sz="1800">
                        <a:solidFill>
                          <a:schemeClr val="tx2"/>
                        </a:solidFill>
                      </a:endParaRPr>
                    </a:p>
                  </xdr:txBody>
                </xdr:sp>
                <xdr:grpSp>
                  <xdr:nvGrpSpPr>
                    <xdr:cNvPr id="225" name="Group 165">
                      <a:extLst>
                        <a:ext uri="{FF2B5EF4-FFF2-40B4-BE49-F238E27FC236}">
                          <a16:creationId xmlns:a16="http://schemas.microsoft.com/office/drawing/2014/main" id="{031521D1-ACF6-4E6B-A68B-6C93C7EF3BF5}"/>
                        </a:ext>
                      </a:extLst>
                    </xdr:cNvPr>
                    <xdr:cNvGrpSpPr/>
                  </xdr:nvGrpSpPr>
                  <xdr:grpSpPr>
                    <a:xfrm>
                      <a:off x="705421" y="8391525"/>
                      <a:ext cx="10971086" cy="8420100"/>
                      <a:chOff x="638746" y="-85725"/>
                      <a:chExt cx="10971086" cy="8420100"/>
                    </a:xfrm>
                  </xdr:grpSpPr>
                  <xdr:sp macro="" textlink="">
                    <xdr:nvSpPr>
                      <xdr:cNvPr id="226" name="Rectangle 166">
                        <a:extLst>
                          <a:ext uri="{FF2B5EF4-FFF2-40B4-BE49-F238E27FC236}">
                            <a16:creationId xmlns:a16="http://schemas.microsoft.com/office/drawing/2014/main" id="{8BEA9A48-46EC-4A2C-B755-96901320099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38200" y="3810"/>
                        <a:ext cx="2771775" cy="1834514"/>
                      </a:xfrm>
                      <a:prstGeom prst="rect">
                        <a:avLst/>
                      </a:prstGeom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Ship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Parameter Information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Ship type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Ship size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Average maximum rated speed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Average propulsion power rating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Engine type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At-Sea average auxiliay engine loads</a:t>
                        </a:r>
                        <a:r>
                          <a:rPr lang="en-US" sz="1100" b="0" i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 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i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</a:t>
                        </a:r>
                        <a:r>
                          <a:rPr lang="en-US" sz="1100" b="0" i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At-Sea average boiler loads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i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At-Sea Global Average Speed (GSA)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i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At-Sea published speeds</a:t>
                        </a:r>
                        <a:endParaRPr lang="en-US" sz="1200">
                          <a:effectLst/>
                        </a:endParaRPr>
                      </a:p>
                    </xdr:txBody>
                  </xdr:sp>
                  <xdr:sp macro="" textlink="">
                    <xdr:nvSpPr>
                      <xdr:cNvPr id="227" name="Rectangle 167">
                        <a:extLst>
                          <a:ext uri="{FF2B5EF4-FFF2-40B4-BE49-F238E27FC236}">
                            <a16:creationId xmlns:a16="http://schemas.microsoft.com/office/drawing/2014/main" id="{C1F44A3B-E86A-4DC9-9489-68E23A9D462B}"/>
                          </a:ext>
                        </a:extLst>
                      </xdr:cNvPr>
                      <xdr:cNvSpPr/>
                    </xdr:nvSpPr>
                    <xdr:spPr>
                      <a:xfrm>
                        <a:off x="4734496" y="5360575"/>
                        <a:ext cx="2770632" cy="792573"/>
                      </a:xfrm>
                      <a:prstGeom prst="rect">
                        <a:avLst/>
                      </a:prstGeom>
                      <a:ln>
                        <a:noFill/>
                      </a:ln>
                    </xdr:spPr>
                    <xdr:style>
                      <a:lnRef idx="2">
                        <a:schemeClr val="accent5">
                          <a:shade val="50000"/>
                        </a:schemeClr>
                      </a:lnRef>
                      <a:fillRef idx="1">
                        <a:schemeClr val="accent5"/>
                      </a:fillRef>
                      <a:effectRef idx="0">
                        <a:schemeClr val="accent5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r>
                          <a:rPr lang="en-US" sz="1200" b="1" baseline="0">
                            <a:latin typeface="+mn-lt"/>
                          </a:rPr>
                          <a:t>Emission Factor Input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Propulsion engines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Auxiliary engines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Boilers</a:t>
                        </a:r>
                        <a:endParaRPr lang="en-US" sz="1200">
                          <a:effectLst/>
                        </a:endParaRPr>
                      </a:p>
                      <a:p>
                        <a:pPr algn="l"/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28" name="Rectangle 168">
                        <a:extLst>
                          <a:ext uri="{FF2B5EF4-FFF2-40B4-BE49-F238E27FC236}">
                            <a16:creationId xmlns:a16="http://schemas.microsoft.com/office/drawing/2014/main" id="{79DD8AAE-E34F-4A46-B735-1CF9132F3D76}"/>
                          </a:ext>
                        </a:extLst>
                      </xdr:cNvPr>
                      <xdr:cNvSpPr/>
                    </xdr:nvSpPr>
                    <xdr:spPr>
                      <a:xfrm>
                        <a:off x="4776216" y="3809"/>
                        <a:ext cx="2771775" cy="1310639"/>
                      </a:xfrm>
                      <a:prstGeom prst="rect">
                        <a:avLst/>
                      </a:prstGeom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1 - Ship &amp; Route Operational Data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Number of ships in specific service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Minimum &amp; maximum distances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Baseline speeds </a:t>
                        </a:r>
                        <a:endParaRPr lang="en-US" sz="1200">
                          <a:effectLst/>
                        </a:endParaRPr>
                      </a:p>
                      <a:p>
                        <a:pPr eaLnBrk="1" fontAlgn="auto" latinLnBrk="0" hangingPunct="1"/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Minimum slowest speed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Speed slow down increment</a:t>
                        </a:r>
                        <a:endParaRPr lang="en-US" sz="1200">
                          <a:effectLst/>
                        </a:endParaRPr>
                      </a:p>
                      <a:p>
                        <a:r>
                          <a:rPr lang="en-US" sz="1100" b="0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- Acceptable delay factor</a:t>
                        </a:r>
                        <a:endParaRPr lang="en-US" sz="1200">
                          <a:effectLst/>
                        </a:endParaRPr>
                      </a:p>
                    </xdr:txBody>
                  </xdr:sp>
                  <xdr:sp macro="" textlink="">
                    <xdr:nvSpPr>
                      <xdr:cNvPr id="229" name="Arrow: Right 169">
                        <a:extLst>
                          <a:ext uri="{FF2B5EF4-FFF2-40B4-BE49-F238E27FC236}">
                            <a16:creationId xmlns:a16="http://schemas.microsoft.com/office/drawing/2014/main" id="{796DACAB-9258-4006-8603-5AB7752F3346}"/>
                          </a:ext>
                        </a:extLst>
                      </xdr:cNvPr>
                      <xdr:cNvSpPr/>
                    </xdr:nvSpPr>
                    <xdr:spPr>
                      <a:xfrm>
                        <a:off x="3714750" y="-85725"/>
                        <a:ext cx="981075" cy="590550"/>
                      </a:xfrm>
                      <a:prstGeom prst="rightArrow">
                        <a:avLst/>
                      </a:prstGeom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30" name="Rectangle 170">
                        <a:extLst>
                          <a:ext uri="{FF2B5EF4-FFF2-40B4-BE49-F238E27FC236}">
                            <a16:creationId xmlns:a16="http://schemas.microsoft.com/office/drawing/2014/main" id="{358240D3-3B42-4F8A-9208-ACDA8EA56955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1541998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2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 baseline="0">
                            <a:latin typeface="+mn-lt"/>
                          </a:rPr>
                          <a:t>At-Sea </a:t>
                        </a:r>
                        <a:r>
                          <a:rPr lang="en-US" sz="1200" b="1">
                            <a:latin typeface="+mn-lt"/>
                          </a:rPr>
                          <a:t>Transit Times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1" name="Arrow: Right 171">
                        <a:extLst>
                          <a:ext uri="{FF2B5EF4-FFF2-40B4-BE49-F238E27FC236}">
                            <a16:creationId xmlns:a16="http://schemas.microsoft.com/office/drawing/2014/main" id="{6DA3BA88-ACB5-48C8-8454-6FA62B342E0F}"/>
                          </a:ext>
                        </a:extLst>
                      </xdr:cNvPr>
                      <xdr:cNvSpPr/>
                    </xdr:nvSpPr>
                    <xdr:spPr>
                      <a:xfrm rot="5400000">
                        <a:off x="9728904" y="558019"/>
                        <a:ext cx="963771" cy="601153"/>
                      </a:xfrm>
                      <a:prstGeom prst="rightArrow">
                        <a:avLst/>
                      </a:prstGeom>
                      <a:solidFill>
                        <a:schemeClr val="accent1">
                          <a:lumMod val="60000"/>
                          <a:lumOff val="40000"/>
                        </a:schemeClr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5">
                          <a:shade val="50000"/>
                        </a:schemeClr>
                      </a:lnRef>
                      <a:fillRef idx="1">
                        <a:schemeClr val="accent5"/>
                      </a:fillRef>
                      <a:effectRef idx="0">
                        <a:schemeClr val="accent5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32" name="Arrow: Right 172">
                        <a:extLst>
                          <a:ext uri="{FF2B5EF4-FFF2-40B4-BE49-F238E27FC236}">
                            <a16:creationId xmlns:a16="http://schemas.microsoft.com/office/drawing/2014/main" id="{8E3F3A9B-8235-49EE-AC50-6617C3758294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3609975" y="5271041"/>
                        <a:ext cx="981075" cy="590550"/>
                      </a:xfrm>
                      <a:prstGeom prst="rightArrow">
                        <a:avLst/>
                      </a:prstGeom>
                      <a:solidFill>
                        <a:schemeClr val="accent5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1">
                          <a:shade val="50000"/>
                        </a:schemeClr>
                      </a:lnRef>
                      <a:fillRef idx="1">
                        <a:schemeClr val="accent1"/>
                      </a:fillRef>
                      <a:effectRef idx="0">
                        <a:schemeClr val="accent1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33" name="Rectangle 173">
                        <a:extLst>
                          <a:ext uri="{FF2B5EF4-FFF2-40B4-BE49-F238E27FC236}">
                            <a16:creationId xmlns:a16="http://schemas.microsoft.com/office/drawing/2014/main" id="{D4DA35F8-F457-4A7D-B5F1-4770FE0EC9A5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25483" y="2045461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3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At-Sea Ship Time</a:t>
                        </a:r>
                        <a:r>
                          <a:rPr lang="en-US" sz="1200" b="1" baseline="0">
                            <a:latin typeface="+mn-lt"/>
                          </a:rPr>
                          <a:t> Deltas</a:t>
                        </a:r>
                      </a:p>
                    </xdr:txBody>
                  </xdr:sp>
                  <xdr:sp macro="" textlink="">
                    <xdr:nvSpPr>
                      <xdr:cNvPr id="234" name="Rectangle 174">
                        <a:extLst>
                          <a:ext uri="{FF2B5EF4-FFF2-40B4-BE49-F238E27FC236}">
                            <a16:creationId xmlns:a16="http://schemas.microsoft.com/office/drawing/2014/main" id="{23C3F836-42EC-455D-B9C0-9649F59947B2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2548926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4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Ship Delay Impact Ratios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5" name="Rectangle 175">
                        <a:extLst>
                          <a:ext uri="{FF2B5EF4-FFF2-40B4-BE49-F238E27FC236}">
                            <a16:creationId xmlns:a16="http://schemas.microsoft.com/office/drawing/2014/main" id="{B19C17D3-0602-4DAF-8C73-6E8C1CF8DB29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3052390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5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Ship Fleet Impacts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6" name="Rectangle 176">
                        <a:extLst>
                          <a:ext uri="{FF2B5EF4-FFF2-40B4-BE49-F238E27FC236}">
                            <a16:creationId xmlns:a16="http://schemas.microsoft.com/office/drawing/2014/main" id="{1F0A223C-BD6E-44C8-A7AC-6167A017236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3555853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6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Propulsion Load Factors (LF)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7" name="Rectangle 177">
                        <a:extLst>
                          <a:ext uri="{FF2B5EF4-FFF2-40B4-BE49-F238E27FC236}">
                            <a16:creationId xmlns:a16="http://schemas.microsoft.com/office/drawing/2014/main" id="{6A7BCEF9-F475-4B06-8BEB-FF69410168E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4059318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7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Fleet Propulsion Work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8" name="Rectangle 178">
                        <a:extLst>
                          <a:ext uri="{FF2B5EF4-FFF2-40B4-BE49-F238E27FC236}">
                            <a16:creationId xmlns:a16="http://schemas.microsoft.com/office/drawing/2014/main" id="{49218081-0EF5-4868-85B3-0987314639F7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4562781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8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Auxiliary Work</a:t>
                        </a:r>
                        <a:r>
                          <a:rPr lang="en-US" sz="1200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39" name="Rectangle 179">
                        <a:extLst>
                          <a:ext uri="{FF2B5EF4-FFF2-40B4-BE49-F238E27FC236}">
                            <a16:creationId xmlns:a16="http://schemas.microsoft.com/office/drawing/2014/main" id="{CF2BA527-B726-4FD1-9966-F9F8CA0D58DA}"/>
                          </a:ext>
                        </a:extLst>
                      </xdr:cNvPr>
                      <xdr:cNvSpPr/>
                    </xdr:nvSpPr>
                    <xdr:spPr>
                      <a:xfrm>
                        <a:off x="8839200" y="5066248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2">
                        <a:schemeClr val="accent6">
                          <a:shade val="50000"/>
                        </a:schemeClr>
                      </a:lnRef>
                      <a:fillRef idx="1">
                        <a:schemeClr val="accent6"/>
                      </a:fillRef>
                      <a:effectRef idx="0">
                        <a:schemeClr val="accent6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9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200" b="1">
                            <a:latin typeface="+mn-lt"/>
                          </a:rPr>
                          <a:t>Fleet Boiler Work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0" name="Rectangle 180">
                        <a:extLst>
                          <a:ext uri="{FF2B5EF4-FFF2-40B4-BE49-F238E27FC236}">
                            <a16:creationId xmlns:a16="http://schemas.microsoft.com/office/drawing/2014/main" id="{3633E90F-76CB-4F77-AD89-DD692F390B85}"/>
                          </a:ext>
                        </a:extLst>
                      </xdr:cNvPr>
                      <xdr:cNvSpPr/>
                    </xdr:nvSpPr>
                    <xdr:spPr>
                      <a:xfrm>
                        <a:off x="652462" y="5361529"/>
                        <a:ext cx="2770632" cy="409575"/>
                      </a:xfrm>
                      <a:prstGeom prst="rect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10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Proplsion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Emissions</a:t>
                        </a:r>
                        <a:r>
                          <a:rPr lang="en-US" sz="1200" b="1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1" name="Rectangle 181">
                        <a:extLst>
                          <a:ext uri="{FF2B5EF4-FFF2-40B4-BE49-F238E27FC236}">
                            <a16:creationId xmlns:a16="http://schemas.microsoft.com/office/drawing/2014/main" id="{507BD95F-6BF6-4EDE-AF6A-0699711D26BC}"/>
                          </a:ext>
                        </a:extLst>
                      </xdr:cNvPr>
                      <xdr:cNvSpPr/>
                    </xdr:nvSpPr>
                    <xdr:spPr>
                      <a:xfrm>
                        <a:off x="652462" y="5834063"/>
                        <a:ext cx="2770632" cy="409575"/>
                      </a:xfrm>
                      <a:prstGeom prst="rect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11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Auxiliary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Emissions</a:t>
                        </a:r>
                        <a:r>
                          <a:rPr lang="en-US" sz="1200" b="1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2" name="Rectangle 182">
                        <a:extLst>
                          <a:ext uri="{FF2B5EF4-FFF2-40B4-BE49-F238E27FC236}">
                            <a16:creationId xmlns:a16="http://schemas.microsoft.com/office/drawing/2014/main" id="{FC4B7312-FF69-4104-9EA8-C509B2091A67}"/>
                          </a:ext>
                        </a:extLst>
                      </xdr:cNvPr>
                      <xdr:cNvSpPr/>
                    </xdr:nvSpPr>
                    <xdr:spPr>
                      <a:xfrm>
                        <a:off x="652462" y="6315076"/>
                        <a:ext cx="2770632" cy="409575"/>
                      </a:xfrm>
                      <a:prstGeom prst="rect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12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Fleet Boiler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Emissions</a:t>
                        </a:r>
                        <a:r>
                          <a:rPr lang="en-US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3" name="Rectangle 183">
                        <a:extLst>
                          <a:ext uri="{FF2B5EF4-FFF2-40B4-BE49-F238E27FC236}">
                            <a16:creationId xmlns:a16="http://schemas.microsoft.com/office/drawing/2014/main" id="{D5EB0D04-E7DB-4D0E-887E-D578C42BE103}"/>
                          </a:ext>
                        </a:extLst>
                      </xdr:cNvPr>
                      <xdr:cNvSpPr/>
                    </xdr:nvSpPr>
                    <xdr:spPr>
                      <a:xfrm>
                        <a:off x="638746" y="7924800"/>
                        <a:ext cx="2770632" cy="409575"/>
                      </a:xfrm>
                      <a:prstGeom prst="rect">
                        <a:avLst/>
                      </a:prstGeom>
                      <a:solidFill>
                        <a:srgbClr val="002060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r>
                          <a:rPr lang="en-US" sz="1100" b="1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Matrix 13</a:t>
                        </a:r>
                        <a:r>
                          <a:rPr lang="en-US" sz="1100" b="1" baseline="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 - 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Net CO</a:t>
                        </a:r>
                        <a:r>
                          <a:rPr lang="en-US" sz="1100" b="1" i="0" u="none" strike="noStrike" baseline="-25000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2</a:t>
                        </a:r>
                        <a:r>
                          <a:rPr lang="en-US" sz="1100" b="1" i="0" u="none" strike="noStrike">
                            <a:solidFill>
                              <a:schemeClr val="lt1"/>
                            </a:solidFill>
                            <a:effectLst/>
                            <a:latin typeface="+mn-lt"/>
                            <a:ea typeface="+mn-ea"/>
                            <a:cs typeface="+mn-cs"/>
                          </a:rPr>
                          <a:t>e Emission Reductions</a:t>
                        </a:r>
                        <a:r>
                          <a:rPr lang="en-US"/>
                          <a:t> </a:t>
                        </a:r>
                        <a:endParaRPr lang="en-US" sz="1200" b="1" baseline="0">
                          <a:latin typeface="+mn-lt"/>
                        </a:endParaRPr>
                      </a:p>
                    </xdr:txBody>
                  </xdr:sp>
                  <xdr:sp macro="" textlink="">
                    <xdr:nvSpPr>
                      <xdr:cNvPr id="244" name="Arrow: Right 184">
                        <a:extLst>
                          <a:ext uri="{FF2B5EF4-FFF2-40B4-BE49-F238E27FC236}">
                            <a16:creationId xmlns:a16="http://schemas.microsoft.com/office/drawing/2014/main" id="{57B4D3E6-E87E-400E-A59F-0FC23261897D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7679817" y="5271041"/>
                        <a:ext cx="978408" cy="590550"/>
                      </a:xfrm>
                      <a:prstGeom prst="rightArrow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  <xdr:sp macro="" textlink="">
                    <xdr:nvSpPr>
                      <xdr:cNvPr id="245" name="Arrow: Right 185">
                        <a:extLst>
                          <a:ext uri="{FF2B5EF4-FFF2-40B4-BE49-F238E27FC236}">
                            <a16:creationId xmlns:a16="http://schemas.microsoft.com/office/drawing/2014/main" id="{EA73A621-1682-4E83-A1DD-EEA374259189}"/>
                          </a:ext>
                        </a:extLst>
                      </xdr:cNvPr>
                      <xdr:cNvSpPr/>
                    </xdr:nvSpPr>
                    <xdr:spPr>
                      <a:xfrm rot="5400000">
                        <a:off x="1745456" y="7065172"/>
                        <a:ext cx="557213" cy="590550"/>
                      </a:xfrm>
                      <a:prstGeom prst="rightArrow">
                        <a:avLst/>
                      </a:prstGeom>
                      <a:solidFill>
                        <a:schemeClr val="accent6"/>
                      </a:solidFill>
                      <a:ln>
                        <a:noFill/>
                      </a:ln>
                    </xdr:spPr>
                    <xdr:style>
                      <a:lnRef idx="3">
                        <a:schemeClr val="lt1"/>
                      </a:lnRef>
                      <a:fillRef idx="1">
                        <a:schemeClr val="accent2"/>
                      </a:fillRef>
                      <a:effectRef idx="1">
                        <a:schemeClr val="accent2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marL="0" indent="0" algn="l"/>
                        <a:endParaRPr lang="en-US" sz="1100" b="1" i="0" u="none" strike="noStrike">
                          <a:solidFill>
                            <a:schemeClr val="lt1"/>
                          </a:solidFill>
                          <a:effectLst/>
                          <a:latin typeface="+mn-lt"/>
                          <a:ea typeface="+mn-ea"/>
                          <a:cs typeface="+mn-cs"/>
                        </a:endParaRPr>
                      </a:p>
                    </xdr:txBody>
                  </xdr:sp>
                </xdr:grpSp>
              </xdr:grpSp>
              <xdr:sp macro="" textlink="">
                <xdr:nvSpPr>
                  <xdr:cNvPr id="217" name="Rectangle 157">
                    <a:extLst>
                      <a:ext uri="{FF2B5EF4-FFF2-40B4-BE49-F238E27FC236}">
                        <a16:creationId xmlns:a16="http://schemas.microsoft.com/office/drawing/2014/main" id="{741EC88F-D69B-4BEE-978F-74FDCE876221}"/>
                      </a:ext>
                    </a:extLst>
                  </xdr:cNvPr>
                  <xdr:cNvSpPr/>
                </xdr:nvSpPr>
                <xdr:spPr>
                  <a:xfrm>
                    <a:off x="4456272" y="11457436"/>
                    <a:ext cx="3038475" cy="990600"/>
                  </a:xfrm>
                  <a:prstGeom prst="rect">
                    <a:avLst/>
                  </a:prstGeom>
                  <a:solidFill>
                    <a:srgbClr val="7030A0">
                      <a:alpha val="23000"/>
                    </a:srgbClr>
                  </a:solidFill>
                  <a:ln>
                    <a:noFill/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b"/>
                  <a:lstStyle/>
                  <a:p>
                    <a:pPr algn="l"/>
                    <a:r>
                      <a:rPr lang="en-US" sz="1800">
                        <a:solidFill>
                          <a:schemeClr val="tx2"/>
                        </a:solidFill>
                      </a:rPr>
                      <a:t>Economic Analysis</a:t>
                    </a:r>
                  </a:p>
                </xdr:txBody>
              </xdr:sp>
              <xdr:sp macro="" textlink="">
                <xdr:nvSpPr>
                  <xdr:cNvPr id="218" name="Rectangle 158">
                    <a:extLst>
                      <a:ext uri="{FF2B5EF4-FFF2-40B4-BE49-F238E27FC236}">
                        <a16:creationId xmlns:a16="http://schemas.microsoft.com/office/drawing/2014/main" id="{E531ACA2-DBD8-4F40-BDCA-9650E822C735}"/>
                      </a:ext>
                    </a:extLst>
                  </xdr:cNvPr>
                  <xdr:cNvSpPr/>
                </xdr:nvSpPr>
                <xdr:spPr>
                  <a:xfrm>
                    <a:off x="4590193" y="11639363"/>
                    <a:ext cx="2770632" cy="411480"/>
                  </a:xfrm>
                  <a:prstGeom prst="rect">
                    <a:avLst/>
                  </a:prstGeom>
                  <a:solidFill>
                    <a:srgbClr val="7030A0"/>
                  </a:solidFill>
                  <a:ln>
                    <a:noFill/>
                  </a:ln>
                </xdr:spPr>
                <xdr:style>
                  <a:lnRef idx="2">
                    <a:schemeClr val="accent5">
                      <a:shade val="50000"/>
                    </a:schemeClr>
                  </a:lnRef>
                  <a:fillRef idx="1">
                    <a:schemeClr val="accent5"/>
                  </a:fillRef>
                  <a:effectRef idx="0">
                    <a:schemeClr val="accent5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r>
                      <a:rPr lang="en-US" sz="1200" b="1" baseline="0">
                        <a:latin typeface="+mn-lt"/>
                      </a:rPr>
                      <a:t>Emission Factors</a:t>
                    </a:r>
                  </a:p>
                </xdr:txBody>
              </xdr:sp>
              <xdr:sp macro="" textlink="">
                <xdr:nvSpPr>
                  <xdr:cNvPr id="219" name="Arrow: Right 159">
                    <a:extLst>
                      <a:ext uri="{FF2B5EF4-FFF2-40B4-BE49-F238E27FC236}">
                        <a16:creationId xmlns:a16="http://schemas.microsoft.com/office/drawing/2014/main" id="{E7574EDC-8D88-4C15-9841-ECD6565C6FFC}"/>
                      </a:ext>
                    </a:extLst>
                  </xdr:cNvPr>
                  <xdr:cNvSpPr/>
                </xdr:nvSpPr>
                <xdr:spPr>
                  <a:xfrm rot="10800000">
                    <a:off x="7743825" y="11436668"/>
                    <a:ext cx="978408" cy="590550"/>
                  </a:xfrm>
                  <a:prstGeom prst="rightArrow">
                    <a:avLst/>
                  </a:prstGeom>
                  <a:solidFill>
                    <a:srgbClr val="00B0F0"/>
                  </a:solidFill>
                  <a:ln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en-US" sz="1100"/>
                  </a:p>
                </xdr:txBody>
              </xdr:sp>
            </xdr:grpSp>
            <xdr:sp macro="" textlink="">
              <xdr:nvSpPr>
                <xdr:cNvPr id="215" name="Arrow: Right 155">
                  <a:extLst>
                    <a:ext uri="{FF2B5EF4-FFF2-40B4-BE49-F238E27FC236}">
                      <a16:creationId xmlns:a16="http://schemas.microsoft.com/office/drawing/2014/main" id="{014C1125-F609-44E9-B799-E27F3C4905FB}"/>
                    </a:ext>
                  </a:extLst>
                </xdr:cNvPr>
                <xdr:cNvSpPr/>
              </xdr:nvSpPr>
              <xdr:spPr>
                <a:xfrm rot="5400000">
                  <a:off x="5515655" y="10301969"/>
                  <a:ext cx="1394052" cy="557213"/>
                </a:xfrm>
                <a:prstGeom prst="rightArrow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marL="0" indent="0" algn="l"/>
                  <a:endParaRPr lang="en-US"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endParaRPr>
                </a:p>
              </xdr:txBody>
            </xdr:sp>
          </xdr:grpSp>
        </xdr:grpSp>
        <xdr:sp macro="" textlink="">
          <xdr:nvSpPr>
            <xdr:cNvPr id="211" name="Rectangle 151">
              <a:extLst>
                <a:ext uri="{FF2B5EF4-FFF2-40B4-BE49-F238E27FC236}">
                  <a16:creationId xmlns:a16="http://schemas.microsoft.com/office/drawing/2014/main" id="{3B117CE0-DB25-429E-BDEA-60F3BE6C7C17}"/>
                </a:ext>
              </a:extLst>
            </xdr:cNvPr>
            <xdr:cNvSpPr/>
          </xdr:nvSpPr>
          <xdr:spPr>
            <a:xfrm>
              <a:off x="4083846" y="4755359"/>
              <a:ext cx="3452812" cy="1483518"/>
            </a:xfrm>
            <a:prstGeom prst="rect">
              <a:avLst/>
            </a:prstGeom>
            <a:solidFill>
              <a:srgbClr val="7030A0">
                <a:alpha val="23000"/>
              </a:srgbClr>
            </a:solidFill>
            <a:ln>
              <a:solidFill>
                <a:srgbClr val="7030A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b"/>
            <a:lstStyle/>
            <a:p>
              <a:pPr algn="l"/>
              <a:r>
                <a:rPr lang="en-US" sz="1800" i="1">
                  <a:solidFill>
                    <a:srgbClr val="7030A0"/>
                  </a:solidFill>
                </a:rPr>
                <a:t>Module 2 - Economic Impacts</a:t>
              </a:r>
            </a:p>
          </xdr:txBody>
        </xdr:sp>
      </xdr:grpSp>
      <xdr:sp macro="" textlink="">
        <xdr:nvSpPr>
          <xdr:cNvPr id="209" name="Rectangle 149">
            <a:extLst>
              <a:ext uri="{FF2B5EF4-FFF2-40B4-BE49-F238E27FC236}">
                <a16:creationId xmlns:a16="http://schemas.microsoft.com/office/drawing/2014/main" id="{0BA20F27-8783-4B4E-A962-57AA44CBCE9C}"/>
              </a:ext>
            </a:extLst>
          </xdr:cNvPr>
          <xdr:cNvSpPr/>
        </xdr:nvSpPr>
        <xdr:spPr>
          <a:xfrm>
            <a:off x="7527729" y="2244069"/>
            <a:ext cx="2482656" cy="303868"/>
          </a:xfrm>
          <a:prstGeom prst="rect">
            <a:avLst/>
          </a:prstGeom>
          <a:solidFill>
            <a:schemeClr val="accent1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indent="0" algn="l"/>
            <a:endParaRPr lang="en-US" sz="1100">
              <a:solidFill>
                <a:schemeClr val="lt1"/>
              </a:solidFill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>
    <xdr:from>
      <xdr:col>0</xdr:col>
      <xdr:colOff>0</xdr:colOff>
      <xdr:row>15</xdr:row>
      <xdr:rowOff>0</xdr:rowOff>
    </xdr:from>
    <xdr:to>
      <xdr:col>28</xdr:col>
      <xdr:colOff>114299</xdr:colOff>
      <xdr:row>58</xdr:row>
      <xdr:rowOff>85725</xdr:rowOff>
    </xdr:to>
    <xdr:grpSp>
      <xdr:nvGrpSpPr>
        <xdr:cNvPr id="42" name="Grupo 41">
          <a:extLst>
            <a:ext uri="{FF2B5EF4-FFF2-40B4-BE49-F238E27FC236}">
              <a16:creationId xmlns:a16="http://schemas.microsoft.com/office/drawing/2014/main" id="{DCB3C2F1-B130-4818-BC03-A1173FDAE8F5}"/>
            </a:ext>
          </a:extLst>
        </xdr:cNvPr>
        <xdr:cNvGrpSpPr/>
      </xdr:nvGrpSpPr>
      <xdr:grpSpPr>
        <a:xfrm>
          <a:off x="0" y="3276600"/>
          <a:ext cx="16382999" cy="9258300"/>
          <a:chOff x="485776" y="8001001"/>
          <a:chExt cx="16382999" cy="9258300"/>
        </a:xfrm>
      </xdr:grpSpPr>
      <xdr:grpSp>
        <xdr:nvGrpSpPr>
          <xdr:cNvPr id="43" name="Group 4">
            <a:extLst>
              <a:ext uri="{FF2B5EF4-FFF2-40B4-BE49-F238E27FC236}">
                <a16:creationId xmlns:a16="http://schemas.microsoft.com/office/drawing/2014/main" id="{D71AC345-381F-41A6-B547-3999079CAB20}"/>
              </a:ext>
            </a:extLst>
          </xdr:cNvPr>
          <xdr:cNvGrpSpPr/>
        </xdr:nvGrpSpPr>
        <xdr:grpSpPr>
          <a:xfrm>
            <a:off x="485776" y="8001001"/>
            <a:ext cx="16382999" cy="9258300"/>
            <a:chOff x="485776" y="8001001"/>
            <a:chExt cx="16382999" cy="9258300"/>
          </a:xfrm>
        </xdr:grpSpPr>
        <xdr:grpSp>
          <xdr:nvGrpSpPr>
            <xdr:cNvPr id="45" name="Group 2">
              <a:extLst>
                <a:ext uri="{FF2B5EF4-FFF2-40B4-BE49-F238E27FC236}">
                  <a16:creationId xmlns:a16="http://schemas.microsoft.com/office/drawing/2014/main" id="{0561AE43-0B82-41A1-9517-222B6FC2EAC3}"/>
                </a:ext>
              </a:extLst>
            </xdr:cNvPr>
            <xdr:cNvGrpSpPr/>
          </xdr:nvGrpSpPr>
          <xdr:grpSpPr>
            <a:xfrm>
              <a:off x="485776" y="8001001"/>
              <a:ext cx="16382999" cy="9258300"/>
              <a:chOff x="476251" y="8067676"/>
              <a:chExt cx="16382999" cy="9258300"/>
            </a:xfrm>
          </xdr:grpSpPr>
          <xdr:grpSp>
            <xdr:nvGrpSpPr>
              <xdr:cNvPr id="47" name="Group 58">
                <a:extLst>
                  <a:ext uri="{FF2B5EF4-FFF2-40B4-BE49-F238E27FC236}">
                    <a16:creationId xmlns:a16="http://schemas.microsoft.com/office/drawing/2014/main" id="{697122F5-895D-49ED-9128-A461F167A06A}"/>
                  </a:ext>
                </a:extLst>
              </xdr:cNvPr>
              <xdr:cNvGrpSpPr/>
            </xdr:nvGrpSpPr>
            <xdr:grpSpPr>
              <a:xfrm>
                <a:off x="476251" y="8067676"/>
                <a:ext cx="10558244" cy="9258300"/>
                <a:chOff x="141810" y="1343458"/>
                <a:chExt cx="10592231" cy="9198435"/>
              </a:xfrm>
            </xdr:grpSpPr>
            <xdr:grpSp>
              <xdr:nvGrpSpPr>
                <xdr:cNvPr id="64" name="Group 63">
                  <a:extLst>
                    <a:ext uri="{FF2B5EF4-FFF2-40B4-BE49-F238E27FC236}">
                      <a16:creationId xmlns:a16="http://schemas.microsoft.com/office/drawing/2014/main" id="{36739F89-5CA5-4F8B-92B1-DCC7D937BB3B}"/>
                    </a:ext>
                  </a:extLst>
                </xdr:cNvPr>
                <xdr:cNvGrpSpPr/>
              </xdr:nvGrpSpPr>
              <xdr:grpSpPr>
                <a:xfrm>
                  <a:off x="141810" y="1343458"/>
                  <a:ext cx="10592231" cy="9198435"/>
                  <a:chOff x="274328" y="7964125"/>
                  <a:chExt cx="10653408" cy="9088385"/>
                </a:xfrm>
              </xdr:grpSpPr>
              <xdr:sp macro="" textlink="">
                <xdr:nvSpPr>
                  <xdr:cNvPr id="66" name="Rectangle 65">
                    <a:extLst>
                      <a:ext uri="{FF2B5EF4-FFF2-40B4-BE49-F238E27FC236}">
                        <a16:creationId xmlns:a16="http://schemas.microsoft.com/office/drawing/2014/main" id="{A33A8B1B-3468-4257-A1E6-39CAF136377D}"/>
                      </a:ext>
                    </a:extLst>
                  </xdr:cNvPr>
                  <xdr:cNvSpPr/>
                </xdr:nvSpPr>
                <xdr:spPr>
                  <a:xfrm>
                    <a:off x="274328" y="7964125"/>
                    <a:ext cx="8236499" cy="9088385"/>
                  </a:xfrm>
                  <a:prstGeom prst="rect">
                    <a:avLst/>
                  </a:prstGeom>
                  <a:solidFill>
                    <a:schemeClr val="accent5">
                      <a:lumMod val="20000"/>
                      <a:lumOff val="80000"/>
                      <a:alpha val="23000"/>
                    </a:schemeClr>
                  </a:solidFill>
                  <a:ln>
                    <a:solidFill>
                      <a:srgbClr val="0070C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b"/>
                  <a:lstStyle/>
                  <a:p>
                    <a:pPr algn="r"/>
                    <a:r>
                      <a:rPr lang="en-US" sz="1800" i="1" baseline="0">
                        <a:solidFill>
                          <a:schemeClr val="accent1"/>
                        </a:solidFill>
                      </a:rPr>
                      <a:t>Module 1 - GHG Inpacts</a:t>
                    </a:r>
                    <a:endParaRPr lang="en-US" sz="1800" i="1">
                      <a:solidFill>
                        <a:schemeClr val="accent1"/>
                      </a:solidFill>
                    </a:endParaRPr>
                  </a:p>
                </xdr:txBody>
              </xdr:sp>
              <xdr:grpSp>
                <xdr:nvGrpSpPr>
                  <xdr:cNvPr id="67" name="Group 66">
                    <a:extLst>
                      <a:ext uri="{FF2B5EF4-FFF2-40B4-BE49-F238E27FC236}">
                        <a16:creationId xmlns:a16="http://schemas.microsoft.com/office/drawing/2014/main" id="{D480D998-4732-40E8-9C48-DEA214E4CA27}"/>
                      </a:ext>
                    </a:extLst>
                  </xdr:cNvPr>
                  <xdr:cNvGrpSpPr/>
                </xdr:nvGrpSpPr>
                <xdr:grpSpPr>
                  <a:xfrm>
                    <a:off x="572264" y="8220075"/>
                    <a:ext cx="10355472" cy="8654985"/>
                    <a:chOff x="572264" y="8220075"/>
                    <a:chExt cx="10355472" cy="8654985"/>
                  </a:xfrm>
                </xdr:grpSpPr>
                <xdr:grpSp>
                  <xdr:nvGrpSpPr>
                    <xdr:cNvPr id="68" name="Group 67">
                      <a:extLst>
                        <a:ext uri="{FF2B5EF4-FFF2-40B4-BE49-F238E27FC236}">
                          <a16:creationId xmlns:a16="http://schemas.microsoft.com/office/drawing/2014/main" id="{D7DB2EDD-1EAB-4C8A-A558-49006A676C33}"/>
                        </a:ext>
                      </a:extLst>
                    </xdr:cNvPr>
                    <xdr:cNvGrpSpPr/>
                  </xdr:nvGrpSpPr>
                  <xdr:grpSpPr>
                    <a:xfrm>
                      <a:off x="572264" y="8220075"/>
                      <a:ext cx="10355472" cy="8654985"/>
                      <a:chOff x="572264" y="8220075"/>
                      <a:chExt cx="10355472" cy="8654985"/>
                    </a:xfrm>
                  </xdr:grpSpPr>
                  <xdr:grpSp>
                    <xdr:nvGrpSpPr>
                      <xdr:cNvPr id="70" name="Group 69">
                        <a:extLst>
                          <a:ext uri="{FF2B5EF4-FFF2-40B4-BE49-F238E27FC236}">
                            <a16:creationId xmlns:a16="http://schemas.microsoft.com/office/drawing/2014/main" id="{7E6B596C-FFA1-43AB-B81B-EB818E628976}"/>
                          </a:ext>
                        </a:extLst>
                      </xdr:cNvPr>
                      <xdr:cNvGrpSpPr/>
                    </xdr:nvGrpSpPr>
                    <xdr:grpSpPr>
                      <a:xfrm>
                        <a:off x="572264" y="8220075"/>
                        <a:ext cx="10355472" cy="8654985"/>
                        <a:chOff x="572264" y="8220075"/>
                        <a:chExt cx="10355472" cy="8654985"/>
                      </a:xfrm>
                    </xdr:grpSpPr>
                    <xdr:sp macro="" textlink="">
                      <xdr:nvSpPr>
                        <xdr:cNvPr id="72" name="Rectangle 77">
                          <a:extLst>
                            <a:ext uri="{FF2B5EF4-FFF2-40B4-BE49-F238E27FC236}">
                              <a16:creationId xmlns:a16="http://schemas.microsoft.com/office/drawing/2014/main" id="{B9BB5D2C-5086-4D5D-8D46-519162FD708C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72264" y="10966169"/>
                          <a:ext cx="3038475" cy="1333499"/>
                        </a:xfrm>
                        <a:prstGeom prst="rect">
                          <a:avLst/>
                        </a:prstGeom>
                        <a:solidFill>
                          <a:schemeClr val="accent5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Applicable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Emission Factors</a:t>
                          </a:r>
                          <a:endParaRPr lang="en-US" sz="1800">
                            <a:solidFill>
                              <a:schemeClr val="tx2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73" name="Rectangle 78">
                          <a:extLst>
                            <a:ext uri="{FF2B5EF4-FFF2-40B4-BE49-F238E27FC236}">
                              <a16:creationId xmlns:a16="http://schemas.microsoft.com/office/drawing/2014/main" id="{7855A1B1-9857-41C8-AB31-1CE42ACCB3D3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4813284" y="11128248"/>
                          <a:ext cx="3105149" cy="4572001"/>
                        </a:xfrm>
                        <a:prstGeom prst="rect">
                          <a:avLst/>
                        </a:prstGeom>
                        <a:solidFill>
                          <a:srgbClr val="00B0F0">
                            <a:alpha val="23000"/>
                          </a:srgb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Activity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&amp; Work Calculations</a:t>
                          </a:r>
                          <a:endParaRPr lang="en-US" sz="1800">
                            <a:solidFill>
                              <a:schemeClr val="tx2"/>
                            </a:solidFill>
                          </a:endParaRPr>
                        </a:p>
                      </xdr:txBody>
                    </xdr:sp>
                    <xdr:sp macro="" textlink="">
                      <xdr:nvSpPr>
                        <xdr:cNvPr id="74" name="Rectangle 79">
                          <a:extLst>
                            <a:ext uri="{FF2B5EF4-FFF2-40B4-BE49-F238E27FC236}">
                              <a16:creationId xmlns:a16="http://schemas.microsoft.com/office/drawing/2014/main" id="{0C67E1D9-05DE-4004-8923-BECA45907742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72264" y="13322245"/>
                          <a:ext cx="3038475" cy="1905000"/>
                        </a:xfrm>
                        <a:prstGeom prst="rect">
                          <a:avLst/>
                        </a:prstGeom>
                        <a:solidFill>
                          <a:schemeClr val="accent6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Emissions Calculations</a:t>
                          </a:r>
                        </a:p>
                      </xdr:txBody>
                    </xdr:sp>
                    <xdr:sp macro="" textlink="">
                      <xdr:nvSpPr>
                        <xdr:cNvPr id="75" name="Rectangle 87">
                          <a:extLst>
                            <a:ext uri="{FF2B5EF4-FFF2-40B4-BE49-F238E27FC236}">
                              <a16:creationId xmlns:a16="http://schemas.microsoft.com/office/drawing/2014/main" id="{98C022E7-1F68-4FA3-83A8-799727C9E10A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72264" y="15836835"/>
                          <a:ext cx="3038475" cy="1038225"/>
                        </a:xfrm>
                        <a:prstGeom prst="rect">
                          <a:avLst/>
                        </a:prstGeom>
                        <a:solidFill>
                          <a:schemeClr val="tx2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Netted Results</a:t>
                          </a:r>
                        </a:p>
                      </xdr:txBody>
                    </xdr:sp>
                    <xdr:sp macro="" textlink="">
                      <xdr:nvSpPr>
                        <xdr:cNvPr id="76" name="Rectangle 90">
                          <a:extLst>
                            <a:ext uri="{FF2B5EF4-FFF2-40B4-BE49-F238E27FC236}">
                              <a16:creationId xmlns:a16="http://schemas.microsoft.com/office/drawing/2014/main" id="{17471D5D-0DD1-4E5D-94DB-6BDED8086B94}"/>
                            </a:ext>
                          </a:extLst>
                        </xdr:cNvPr>
                        <xdr:cNvSpPr/>
                      </xdr:nvSpPr>
                      <xdr:spPr>
                        <a:xfrm>
                          <a:off x="590550" y="8220075"/>
                          <a:ext cx="7124700" cy="2466974"/>
                        </a:xfrm>
                        <a:prstGeom prst="rect">
                          <a:avLst/>
                        </a:prstGeom>
                        <a:solidFill>
                          <a:schemeClr val="accent1">
                            <a:alpha val="23000"/>
                          </a:schemeClr>
                        </a:solidFill>
                        <a:ln>
                          <a:noFill/>
                        </a:ln>
                      </xdr:spPr>
                      <xdr:style>
                        <a:lnRef idx="2">
                          <a:schemeClr val="accent1">
                            <a:shade val="50000"/>
                          </a:schemeClr>
                        </a:lnRef>
                        <a:fillRef idx="1">
                          <a:schemeClr val="accent1"/>
                        </a:fillRef>
                        <a:effectRef idx="0">
                          <a:schemeClr val="accent1"/>
                        </a:effectRef>
                        <a:fontRef idx="minor">
                          <a:schemeClr val="lt1"/>
                        </a:fontRef>
                      </xdr:style>
                      <xdr:txBody>
                        <a:bodyPr vertOverflow="clip" horzOverflow="clip" rtlCol="0" anchor="b"/>
                        <a:lstStyle/>
                        <a:p>
                          <a:pPr algn="l"/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Ship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&amp; </a:t>
                          </a:r>
                          <a:r>
                            <a:rPr lang="en-US" sz="1800">
                              <a:solidFill>
                                <a:schemeClr val="tx2"/>
                              </a:solidFill>
                            </a:rPr>
                            <a:t>Operational Data</a:t>
                          </a:r>
                          <a:r>
                            <a:rPr lang="en-US" sz="1800" baseline="0">
                              <a:solidFill>
                                <a:schemeClr val="tx2"/>
                              </a:solidFill>
                            </a:rPr>
                            <a:t> Input</a:t>
                          </a:r>
                          <a:endParaRPr lang="en-US" sz="1800">
                            <a:solidFill>
                              <a:schemeClr val="tx2"/>
                            </a:solidFill>
                          </a:endParaRPr>
                        </a:p>
                      </xdr:txBody>
                    </xdr:sp>
                    <xdr:grpSp>
                      <xdr:nvGrpSpPr>
                        <xdr:cNvPr id="77" name="Group 91">
                          <a:extLst>
                            <a:ext uri="{FF2B5EF4-FFF2-40B4-BE49-F238E27FC236}">
                              <a16:creationId xmlns:a16="http://schemas.microsoft.com/office/drawing/2014/main" id="{899CE253-3B07-4736-AD0F-BD6CE7B5F9E5}"/>
                            </a:ext>
                          </a:extLst>
                        </xdr:cNvPr>
                        <xdr:cNvGrpSpPr/>
                      </xdr:nvGrpSpPr>
                      <xdr:grpSpPr>
                        <a:xfrm>
                          <a:off x="706185" y="8391525"/>
                          <a:ext cx="10221551" cy="8083503"/>
                          <a:chOff x="639510" y="-85725"/>
                          <a:chExt cx="10221551" cy="8083503"/>
                        </a:xfrm>
                      </xdr:grpSpPr>
                      <xdr:sp macro="" textlink="">
                        <xdr:nvSpPr>
                          <xdr:cNvPr id="78" name="Rectangle 92">
                            <a:extLst>
                              <a:ext uri="{FF2B5EF4-FFF2-40B4-BE49-F238E27FC236}">
                                <a16:creationId xmlns:a16="http://schemas.microsoft.com/office/drawing/2014/main" id="{10B6D8DE-750E-48E4-8396-999C308FD907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838200" y="3810"/>
                            <a:ext cx="2771775" cy="1834514"/>
                          </a:xfrm>
                          <a:prstGeom prst="rect">
                            <a:avLst/>
                          </a:prstGeom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Ship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Parameter Information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Ship type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Ship size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Average maximum rated speed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Average propulsion power rating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Engine type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At-Sea average auxiliay engine loads</a:t>
                            </a:r>
                            <a:r>
                              <a:rPr lang="en-US" sz="1100" b="0" i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 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i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</a:t>
                            </a:r>
                            <a:r>
                              <a:rPr lang="en-US" sz="1100" b="0" i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At-Sea average boiler loads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i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At-Sea Global Average Speed (GSA)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i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At-Sea published speeds</a:t>
                            </a:r>
                            <a:endParaRPr lang="en-US" sz="1200">
                              <a:effectLst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79" name="Rectangle 93">
                            <a:extLst>
                              <a:ext uri="{FF2B5EF4-FFF2-40B4-BE49-F238E27FC236}">
                                <a16:creationId xmlns:a16="http://schemas.microsoft.com/office/drawing/2014/main" id="{1A45A305-2A3A-414C-AD04-EC235834518B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2658370"/>
                            <a:ext cx="2770632" cy="792573"/>
                          </a:xfrm>
                          <a:prstGeom prst="rect">
                            <a:avLst/>
                          </a:prstGeom>
                          <a:ln>
                            <a:noFill/>
                          </a:ln>
                        </xdr:spPr>
                        <xdr:style>
                          <a:lnRef idx="2">
                            <a:schemeClr val="accent5">
                              <a:shade val="50000"/>
                            </a:schemeClr>
                          </a:lnRef>
                          <a:fillRef idx="1">
                            <a:schemeClr val="accent5"/>
                          </a:fillRef>
                          <a:effectRef idx="0">
                            <a:schemeClr val="accent5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r>
                              <a:rPr lang="en-US" sz="1200" b="1" baseline="0">
                                <a:latin typeface="+mn-lt"/>
                              </a:rPr>
                              <a:t>Emission Factor Input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Propulsion engines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Auxiliary engines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Boilers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pPr algn="l"/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0" name="Rectangle 94">
                            <a:extLst>
                              <a:ext uri="{FF2B5EF4-FFF2-40B4-BE49-F238E27FC236}">
                                <a16:creationId xmlns:a16="http://schemas.microsoft.com/office/drawing/2014/main" id="{78ADC0A8-6C7D-4156-9774-2654445D8BCC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776216" y="3809"/>
                            <a:ext cx="2771775" cy="1310639"/>
                          </a:xfrm>
                          <a:prstGeom prst="rect">
                            <a:avLst/>
                          </a:prstGeom>
                          <a:solidFill>
                            <a:schemeClr val="accent1">
                              <a:lumMod val="60000"/>
                              <a:lumOff val="40000"/>
                            </a:schemeClr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1 - Ship &amp; Route Operational Data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Number of ships in specific service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Minimum &amp; maximum distances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Baseline speeds 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pPr eaLnBrk="1" fontAlgn="auto" latinLnBrk="0" hangingPunct="1"/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Minimum slowest speed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Speed slow down increment</a:t>
                            </a:r>
                            <a:endParaRPr lang="en-US" sz="1200">
                              <a:effectLst/>
                            </a:endParaRPr>
                          </a:p>
                          <a:p>
                            <a:r>
                              <a:rPr lang="en-US" sz="1100" b="0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- Acceptable delay factor</a:t>
                            </a:r>
                            <a:endParaRPr lang="en-US" sz="1200">
                              <a:effectLst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1" name="Arrow: Right 95">
                            <a:extLst>
                              <a:ext uri="{FF2B5EF4-FFF2-40B4-BE49-F238E27FC236}">
                                <a16:creationId xmlns:a16="http://schemas.microsoft.com/office/drawing/2014/main" id="{2E7A8DE2-4BF5-4A2F-9BE2-1CFCA6C9F7B6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3714750" y="-85725"/>
                            <a:ext cx="981075" cy="590550"/>
                          </a:xfrm>
                          <a:prstGeom prst="rightArrow">
                            <a:avLst/>
                          </a:prstGeom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82" name="Rectangle 96">
                            <a:extLst>
                              <a:ext uri="{FF2B5EF4-FFF2-40B4-BE49-F238E27FC236}">
                                <a16:creationId xmlns:a16="http://schemas.microsoft.com/office/drawing/2014/main" id="{A48EA041-B247-4C14-8822-E94E7F69D3E7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2851025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2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 baseline="0">
                                <a:latin typeface="+mn-lt"/>
                              </a:rPr>
                              <a:t>At-Sea </a:t>
                            </a:r>
                            <a:r>
                              <a:rPr lang="en-US" sz="1200" b="1">
                                <a:latin typeface="+mn-lt"/>
                              </a:rPr>
                              <a:t>Transit Times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3" name="Arrow: Right 97">
                            <a:extLst>
                              <a:ext uri="{FF2B5EF4-FFF2-40B4-BE49-F238E27FC236}">
                                <a16:creationId xmlns:a16="http://schemas.microsoft.com/office/drawing/2014/main" id="{69BA03A0-4686-453D-9D39-61A4DE1DB9F7}"/>
                              </a:ext>
                            </a:extLst>
                          </xdr:cNvPr>
                          <xdr:cNvSpPr/>
                        </xdr:nvSpPr>
                        <xdr:spPr>
                          <a:xfrm rot="5400000">
                            <a:off x="10078599" y="558019"/>
                            <a:ext cx="963771" cy="601153"/>
                          </a:xfrm>
                          <a:prstGeom prst="rightArrow">
                            <a:avLst/>
                          </a:prstGeom>
                          <a:solidFill>
                            <a:schemeClr val="accent1">
                              <a:lumMod val="60000"/>
                              <a:lumOff val="40000"/>
                            </a:schemeClr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5">
                              <a:shade val="50000"/>
                            </a:schemeClr>
                          </a:lnRef>
                          <a:fillRef idx="1">
                            <a:schemeClr val="accent5"/>
                          </a:fillRef>
                          <a:effectRef idx="0">
                            <a:schemeClr val="accent5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84" name="Arrow: Right 98">
                            <a:extLst>
                              <a:ext uri="{FF2B5EF4-FFF2-40B4-BE49-F238E27FC236}">
                                <a16:creationId xmlns:a16="http://schemas.microsoft.com/office/drawing/2014/main" id="{0C26A63C-DBCA-4273-92FA-79222133E96B}"/>
                              </a:ext>
                            </a:extLst>
                          </xdr:cNvPr>
                          <xdr:cNvSpPr/>
                        </xdr:nvSpPr>
                        <xdr:spPr>
                          <a:xfrm rot="5400000">
                            <a:off x="1547593" y="4000533"/>
                            <a:ext cx="954466" cy="607013"/>
                          </a:xfrm>
                          <a:prstGeom prst="rightArrow">
                            <a:avLst/>
                          </a:prstGeom>
                          <a:solidFill>
                            <a:schemeClr val="accent5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1">
                              <a:shade val="50000"/>
                            </a:schemeClr>
                          </a:lnRef>
                          <a:fillRef idx="1">
                            <a:schemeClr val="accent1"/>
                          </a:fillRef>
                          <a:effectRef idx="0">
                            <a:schemeClr val="accent1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85" name="Rectangle 99">
                            <a:extLst>
                              <a:ext uri="{FF2B5EF4-FFF2-40B4-BE49-F238E27FC236}">
                                <a16:creationId xmlns:a16="http://schemas.microsoft.com/office/drawing/2014/main" id="{A18F6955-A20D-4277-90AD-EDC3FAFECEF0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13867" y="3354487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3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At-Sea Ship Time</a:t>
                            </a:r>
                            <a:r>
                              <a:rPr lang="en-US" sz="1200" b="1" baseline="0">
                                <a:latin typeface="+mn-lt"/>
                              </a:rPr>
                              <a:t> Deltas</a:t>
                            </a:r>
                          </a:p>
                        </xdr:txBody>
                      </xdr:sp>
                      <xdr:sp macro="" textlink="">
                        <xdr:nvSpPr>
                          <xdr:cNvPr id="86" name="Rectangle 100">
                            <a:extLst>
                              <a:ext uri="{FF2B5EF4-FFF2-40B4-BE49-F238E27FC236}">
                                <a16:creationId xmlns:a16="http://schemas.microsoft.com/office/drawing/2014/main" id="{02410EDB-7430-4FD4-B8B2-58FBE0BFD218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3857953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4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Ship Delay Impact Ratios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7" name="Rectangle 101">
                            <a:extLst>
                              <a:ext uri="{FF2B5EF4-FFF2-40B4-BE49-F238E27FC236}">
                                <a16:creationId xmlns:a16="http://schemas.microsoft.com/office/drawing/2014/main" id="{15EFC222-744F-4D8F-B949-E4E44A4D2D4C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4361417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5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Ship Fleet Impacts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8" name="Rectangle 102">
                            <a:extLst>
                              <a:ext uri="{FF2B5EF4-FFF2-40B4-BE49-F238E27FC236}">
                                <a16:creationId xmlns:a16="http://schemas.microsoft.com/office/drawing/2014/main" id="{BFECD74C-A1F7-458B-BEE3-ADD361D9A56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4864879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6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Propulsion Load Factors (LF)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89" name="Rectangle 103">
                            <a:extLst>
                              <a:ext uri="{FF2B5EF4-FFF2-40B4-BE49-F238E27FC236}">
                                <a16:creationId xmlns:a16="http://schemas.microsoft.com/office/drawing/2014/main" id="{89DFAF24-2663-46D1-AB65-1C4B459FD3F5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5368344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7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Fleet Propulsion Work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0" name="Rectangle 104">
                            <a:extLst>
                              <a:ext uri="{FF2B5EF4-FFF2-40B4-BE49-F238E27FC236}">
                                <a16:creationId xmlns:a16="http://schemas.microsoft.com/office/drawing/2014/main" id="{6626A775-D12C-4441-97A5-77F4C69F0CF9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5871808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8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Auxiliary Work</a:t>
                            </a:r>
                            <a:r>
                              <a:rPr lang="en-US" sz="1200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1" name="Rectangle 105">
                            <a:extLst>
                              <a:ext uri="{FF2B5EF4-FFF2-40B4-BE49-F238E27FC236}">
                                <a16:creationId xmlns:a16="http://schemas.microsoft.com/office/drawing/2014/main" id="{2AB9E619-25F8-402A-94FB-B553ABC64F8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4927584" y="6375275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2">
                            <a:schemeClr val="accent6">
                              <a:shade val="50000"/>
                            </a:schemeClr>
                          </a:lnRef>
                          <a:fillRef idx="1">
                            <a:schemeClr val="accent6"/>
                          </a:fillRef>
                          <a:effectRef idx="0">
                            <a:schemeClr val="accent6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9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200" b="1">
                                <a:latin typeface="+mn-lt"/>
                              </a:rPr>
                              <a:t>Fleet Boiler Work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2" name="Rectangle 106">
                            <a:extLst>
                              <a:ext uri="{FF2B5EF4-FFF2-40B4-BE49-F238E27FC236}">
                                <a16:creationId xmlns:a16="http://schemas.microsoft.com/office/drawing/2014/main" id="{B7544394-4600-45DB-93CB-3EB8213AF0DD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5024925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10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Proplsion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Emissions</a:t>
                            </a:r>
                            <a:r>
                              <a:rPr lang="en-US" sz="1200" b="1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3" name="Rectangle 107">
                            <a:extLst>
                              <a:ext uri="{FF2B5EF4-FFF2-40B4-BE49-F238E27FC236}">
                                <a16:creationId xmlns:a16="http://schemas.microsoft.com/office/drawing/2014/main" id="{576B087C-BE55-4D92-BAC2-59F469CBE793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5497451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11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Auxiliary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Emissions</a:t>
                            </a:r>
                            <a:r>
                              <a:rPr lang="en-US" sz="1200" b="1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4" name="Rectangle 108">
                            <a:extLst>
                              <a:ext uri="{FF2B5EF4-FFF2-40B4-BE49-F238E27FC236}">
                                <a16:creationId xmlns:a16="http://schemas.microsoft.com/office/drawing/2014/main" id="{9F85D9B3-74ED-4FFE-B680-4513544FC772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5978462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12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Fleet Boiler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Emissions</a:t>
                            </a:r>
                            <a:r>
                              <a:rPr lang="en-US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5" name="Rectangle 109">
                            <a:extLst>
                              <a:ext uri="{FF2B5EF4-FFF2-40B4-BE49-F238E27FC236}">
                                <a16:creationId xmlns:a16="http://schemas.microsoft.com/office/drawing/2014/main" id="{3A4B7094-BAB9-48BD-9528-65CAC3D21399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639510" y="7588203"/>
                            <a:ext cx="2770632" cy="409575"/>
                          </a:xfrm>
                          <a:prstGeom prst="rect">
                            <a:avLst/>
                          </a:prstGeom>
                          <a:solidFill>
                            <a:srgbClr val="002060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r>
                              <a:rPr lang="en-US" sz="1100" b="1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Matrix 13</a:t>
                            </a:r>
                            <a:r>
                              <a:rPr lang="en-US" sz="1100" b="1" baseline="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 - 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Net CO</a:t>
                            </a:r>
                            <a:r>
                              <a:rPr lang="en-US" sz="1100" b="1" i="0" u="none" strike="noStrike" baseline="-25000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2</a:t>
                            </a:r>
                            <a:r>
                              <a:rPr lang="en-US" sz="1100" b="1" i="0" u="none" strike="noStrike">
                                <a:solidFill>
                                  <a:schemeClr val="lt1"/>
                                </a:solidFill>
                                <a:effectLst/>
                                <a:latin typeface="+mn-lt"/>
                                <a:ea typeface="+mn-ea"/>
                                <a:cs typeface="+mn-cs"/>
                              </a:rPr>
                              <a:t>e Emission Reductions</a:t>
                            </a:r>
                            <a:r>
                              <a:rPr lang="en-US"/>
                              <a:t> </a:t>
                            </a:r>
                            <a:endParaRPr lang="en-US" sz="1200" b="1" baseline="0">
                              <a:latin typeface="+mn-lt"/>
                            </a:endParaRPr>
                          </a:p>
                        </xdr:txBody>
                      </xdr:sp>
                      <xdr:sp macro="" textlink="">
                        <xdr:nvSpPr>
                          <xdr:cNvPr id="96" name="Arrow: Right 110">
                            <a:extLst>
                              <a:ext uri="{FF2B5EF4-FFF2-40B4-BE49-F238E27FC236}">
                                <a16:creationId xmlns:a16="http://schemas.microsoft.com/office/drawing/2014/main" id="{45921B56-D77A-4BDF-9A56-C87E785EA7DB}"/>
                              </a:ext>
                            </a:extLst>
                          </xdr:cNvPr>
                          <xdr:cNvSpPr/>
                        </xdr:nvSpPr>
                        <xdr:spPr>
                          <a:xfrm>
                            <a:off x="7843201" y="2606237"/>
                            <a:ext cx="978408" cy="590550"/>
                          </a:xfrm>
                          <a:prstGeom prst="rightArrow">
                            <a:avLst/>
                          </a:prstGeom>
                          <a:solidFill>
                            <a:srgbClr val="00B0F0"/>
                          </a:solidFill>
                          <a:ln>
                            <a:noFill/>
                          </a:ln>
                        </xdr:spPr>
                        <xdr:style>
                          <a:lnRef idx="0">
                            <a:scrgbClr r="0" g="0" b="0"/>
                          </a:lnRef>
                          <a:fillRef idx="0">
                            <a:scrgbClr r="0" g="0" b="0"/>
                          </a:fillRef>
                          <a:effectRef idx="0">
                            <a:scrgbClr r="0" g="0" b="0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algn="l"/>
                            <a:endParaRPr lang="en-US" sz="1100"/>
                          </a:p>
                        </xdr:txBody>
                      </xdr:sp>
                      <xdr:sp macro="" textlink="">
                        <xdr:nvSpPr>
                          <xdr:cNvPr id="97" name="Arrow: Right 111">
                            <a:extLst>
                              <a:ext uri="{FF2B5EF4-FFF2-40B4-BE49-F238E27FC236}">
                                <a16:creationId xmlns:a16="http://schemas.microsoft.com/office/drawing/2014/main" id="{AC53C10E-0478-4C31-B263-7A6D0F4FCEC2}"/>
                              </a:ext>
                            </a:extLst>
                          </xdr:cNvPr>
                          <xdr:cNvSpPr/>
                        </xdr:nvSpPr>
                        <xdr:spPr>
                          <a:xfrm rot="5400000">
                            <a:off x="1746219" y="6728562"/>
                            <a:ext cx="557213" cy="590550"/>
                          </a:xfrm>
                          <a:prstGeom prst="rightArrow">
                            <a:avLst/>
                          </a:prstGeom>
                          <a:solidFill>
                            <a:schemeClr val="accent6"/>
                          </a:solidFill>
                          <a:ln>
                            <a:noFill/>
                          </a:ln>
                        </xdr:spPr>
                        <xdr:style>
                          <a:lnRef idx="3">
                            <a:schemeClr val="lt1"/>
                          </a:lnRef>
                          <a:fillRef idx="1">
                            <a:schemeClr val="accent2"/>
                          </a:fillRef>
                          <a:effectRef idx="1">
                            <a:schemeClr val="accent2"/>
                          </a:effectRef>
                          <a:fontRef idx="minor">
                            <a:schemeClr val="lt1"/>
                          </a:fontRef>
                        </xdr:style>
                        <xdr:txBody>
                          <a:bodyPr vertOverflow="clip" horzOverflow="clip" rtlCol="0" anchor="t"/>
                          <a:lstStyle/>
                          <a:p>
                            <a:pPr marL="0" indent="0" algn="l"/>
                            <a:endParaRPr lang="en-US" sz="1100" b="1" i="0" u="none" strike="noStrike">
                              <a:solidFill>
                                <a:schemeClr val="lt1"/>
                              </a:solidFill>
                              <a:effectLst/>
                              <a:latin typeface="+mn-lt"/>
                              <a:ea typeface="+mn-ea"/>
                              <a:cs typeface="+mn-cs"/>
                            </a:endParaRPr>
                          </a:p>
                        </xdr:txBody>
                      </xdr:sp>
                    </xdr:grpSp>
                  </xdr:grpSp>
                  <xdr:sp macro="" textlink="">
                    <xdr:nvSpPr>
                      <xdr:cNvPr id="71" name="Arrow: Right 76">
                        <a:extLst>
                          <a:ext uri="{FF2B5EF4-FFF2-40B4-BE49-F238E27FC236}">
                            <a16:creationId xmlns:a16="http://schemas.microsoft.com/office/drawing/2014/main" id="{268672B9-A621-4A0E-BF58-142FD27B2FFE}"/>
                          </a:ext>
                        </a:extLst>
                      </xdr:cNvPr>
                      <xdr:cNvSpPr/>
                    </xdr:nvSpPr>
                    <xdr:spPr>
                      <a:xfrm rot="10800000">
                        <a:off x="3685415" y="11083487"/>
                        <a:ext cx="1125202" cy="590550"/>
                      </a:xfrm>
                      <a:prstGeom prst="rightArrow">
                        <a:avLst/>
                      </a:prstGeom>
                      <a:solidFill>
                        <a:srgbClr val="00B0F0"/>
                      </a:solidFill>
                      <a:ln>
                        <a:noFill/>
                      </a:ln>
                    </xdr:spPr>
                    <xdr:style>
                      <a:lnRef idx="0">
                        <a:scrgbClr r="0" g="0" b="0"/>
                      </a:lnRef>
                      <a:fillRef idx="0">
                        <a:scrgbClr r="0" g="0" b="0"/>
                      </a:fillRef>
                      <a:effectRef idx="0">
                        <a:scrgbClr r="0" g="0" b="0"/>
                      </a:effectRef>
                      <a:fontRef idx="minor">
                        <a:schemeClr val="lt1"/>
                      </a:fontRef>
                    </xdr:style>
                    <xdr:txBody>
                      <a:bodyPr vertOverflow="clip" horzOverflow="clip" rtlCol="0" anchor="t"/>
                      <a:lstStyle/>
                      <a:p>
                        <a:pPr algn="l"/>
                        <a:endParaRPr lang="en-US" sz="1100"/>
                      </a:p>
                    </xdr:txBody>
                  </xdr:sp>
                </xdr:grpSp>
                <xdr:sp macro="" textlink="">
                  <xdr:nvSpPr>
                    <xdr:cNvPr id="69" name="Arrow: Right 68">
                      <a:extLst>
                        <a:ext uri="{FF2B5EF4-FFF2-40B4-BE49-F238E27FC236}">
                          <a16:creationId xmlns:a16="http://schemas.microsoft.com/office/drawing/2014/main" id="{1E990A7F-7F9C-4CE6-80B3-34FB1E22EAC5}"/>
                        </a:ext>
                      </a:extLst>
                    </xdr:cNvPr>
                    <xdr:cNvSpPr/>
                  </xdr:nvSpPr>
                  <xdr:spPr>
                    <a:xfrm rot="5400000">
                      <a:off x="5582861" y="10234765"/>
                      <a:ext cx="1259642" cy="557213"/>
                    </a:xfrm>
                    <a:prstGeom prst="rightArrow">
                      <a:avLst/>
                    </a:prstGeom>
                    <a:solidFill>
                      <a:schemeClr val="accent1">
                        <a:lumMod val="60000"/>
                        <a:lumOff val="40000"/>
                      </a:schemeClr>
                    </a:solidFill>
                    <a:ln>
                      <a:noFill/>
                    </a:ln>
                  </xdr:spPr>
                  <xdr:style>
                    <a:lnRef idx="2">
                      <a:schemeClr val="accent5">
                        <a:shade val="50000"/>
                      </a:schemeClr>
                    </a:lnRef>
                    <a:fillRef idx="1">
                      <a:schemeClr val="accent5"/>
                    </a:fillRef>
                    <a:effectRef idx="0">
                      <a:schemeClr val="accent5"/>
                    </a:effectRef>
                    <a:fontRef idx="minor">
                      <a:schemeClr val="lt1"/>
                    </a:fontRef>
                  </xdr:style>
                  <xdr:txBody>
                    <a:bodyPr vertOverflow="clip" horzOverflow="clip" rtlCol="0" anchor="t"/>
                    <a:lstStyle/>
                    <a:p>
                      <a:pPr marL="0" indent="0" algn="l"/>
                      <a:endParaRPr lang="en-US" sz="1100">
                        <a:solidFill>
                          <a:schemeClr val="lt1"/>
                        </a:solidFill>
                        <a:latin typeface="+mn-lt"/>
                        <a:ea typeface="+mn-ea"/>
                        <a:cs typeface="+mn-cs"/>
                      </a:endParaRPr>
                    </a:p>
                  </xdr:txBody>
                </xdr:sp>
              </xdr:grpSp>
            </xdr:grpSp>
            <xdr:sp macro="" textlink="">
              <xdr:nvSpPr>
                <xdr:cNvPr id="65" name="Rectangle 61">
                  <a:extLst>
                    <a:ext uri="{FF2B5EF4-FFF2-40B4-BE49-F238E27FC236}">
                      <a16:creationId xmlns:a16="http://schemas.microsoft.com/office/drawing/2014/main" id="{19E8138F-9988-4C90-A169-DA09F6E3C049}"/>
                    </a:ext>
                  </a:extLst>
                </xdr:cNvPr>
                <xdr:cNvSpPr/>
              </xdr:nvSpPr>
              <xdr:spPr>
                <a:xfrm>
                  <a:off x="7527728" y="2244069"/>
                  <a:ext cx="2867305" cy="303868"/>
                </a:xfrm>
                <a:prstGeom prst="rect">
                  <a:avLst/>
                </a:prstGeom>
                <a:solidFill>
                  <a:schemeClr val="accent1">
                    <a:lumMod val="60000"/>
                    <a:lumOff val="40000"/>
                  </a:schemeClr>
                </a:solidFill>
                <a:ln>
                  <a:noFill/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marL="0" indent="0" algn="l"/>
                  <a:endParaRPr lang="en-US" sz="11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endParaRPr>
                </a:p>
              </xdr:txBody>
            </xdr:sp>
          </xdr:grpSp>
          <xdr:grpSp>
            <xdr:nvGrpSpPr>
              <xdr:cNvPr id="48" name="Group 247">
                <a:extLst>
                  <a:ext uri="{FF2B5EF4-FFF2-40B4-BE49-F238E27FC236}">
                    <a16:creationId xmlns:a16="http://schemas.microsoft.com/office/drawing/2014/main" id="{328C8743-5CEE-4FAC-99C7-170FFA5090BC}"/>
                  </a:ext>
                </a:extLst>
              </xdr:cNvPr>
              <xdr:cNvGrpSpPr/>
            </xdr:nvGrpSpPr>
            <xdr:grpSpPr>
              <a:xfrm>
                <a:off x="9039225" y="9944099"/>
                <a:ext cx="7820025" cy="3400425"/>
                <a:chOff x="16440150" y="9991723"/>
                <a:chExt cx="7820025" cy="3400425"/>
              </a:xfrm>
            </xdr:grpSpPr>
            <xdr:sp macro="" textlink="">
              <xdr:nvSpPr>
                <xdr:cNvPr id="49" name="Rectangle 1">
                  <a:extLst>
                    <a:ext uri="{FF2B5EF4-FFF2-40B4-BE49-F238E27FC236}">
                      <a16:creationId xmlns:a16="http://schemas.microsoft.com/office/drawing/2014/main" id="{09642AE2-BC10-44E7-8709-8A5169544F3A}"/>
                    </a:ext>
                  </a:extLst>
                </xdr:cNvPr>
                <xdr:cNvSpPr/>
              </xdr:nvSpPr>
              <xdr:spPr>
                <a:xfrm>
                  <a:off x="16440150" y="9991723"/>
                  <a:ext cx="7820025" cy="3400425"/>
                </a:xfrm>
                <a:prstGeom prst="rect">
                  <a:avLst/>
                </a:prstGeom>
                <a:solidFill>
                  <a:srgbClr val="7030A0">
                    <a:alpha val="23000"/>
                  </a:srgbClr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b"/>
                <a:lstStyle/>
                <a:p>
                  <a:pPr algn="r"/>
                  <a:r>
                    <a:rPr lang="en-US" sz="1800" i="1">
                      <a:solidFill>
                        <a:srgbClr val="7030A0"/>
                      </a:solidFill>
                    </a:rPr>
                    <a:t>Module 2 - Economic</a:t>
                  </a:r>
                  <a:r>
                    <a:rPr lang="en-US" sz="1800" i="1" baseline="0">
                      <a:solidFill>
                        <a:srgbClr val="7030A0"/>
                      </a:solidFill>
                    </a:rPr>
                    <a:t> Impacts</a:t>
                  </a:r>
                  <a:endParaRPr lang="en-US" sz="1800" i="1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50" name="Rectangle 2">
                  <a:extLst>
                    <a:ext uri="{FF2B5EF4-FFF2-40B4-BE49-F238E27FC236}">
                      <a16:creationId xmlns:a16="http://schemas.microsoft.com/office/drawing/2014/main" id="{DB089D35-7B4B-4E9A-9FE0-1391A547410A}"/>
                    </a:ext>
                  </a:extLst>
                </xdr:cNvPr>
                <xdr:cNvSpPr/>
              </xdr:nvSpPr>
              <xdr:spPr>
                <a:xfrm>
                  <a:off x="16706850" y="10192951"/>
                  <a:ext cx="2782583" cy="415047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Economic Impact on Economies</a:t>
                  </a:r>
                </a:p>
              </xdr:txBody>
            </xdr:sp>
            <xdr:sp macro="" textlink="">
              <xdr:nvSpPr>
                <xdr:cNvPr id="51" name="Rectangle 4">
                  <a:extLst>
                    <a:ext uri="{FF2B5EF4-FFF2-40B4-BE49-F238E27FC236}">
                      <a16:creationId xmlns:a16="http://schemas.microsoft.com/office/drawing/2014/main" id="{3A8B2535-B357-4DB1-93AD-AC5AE73E55F8}"/>
                    </a:ext>
                  </a:extLst>
                </xdr:cNvPr>
                <xdr:cNvSpPr/>
              </xdr:nvSpPr>
              <xdr:spPr>
                <a:xfrm>
                  <a:off x="16706850" y="10751751"/>
                  <a:ext cx="2782583" cy="481399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Cargo Impact - Competitive Assessment - Overall Costs / Shelf Life</a:t>
                  </a:r>
                </a:p>
              </xdr:txBody>
            </xdr:sp>
            <xdr:sp macro="" textlink="">
              <xdr:nvSpPr>
                <xdr:cNvPr id="52" name="Rectangle 5">
                  <a:extLst>
                    <a:ext uri="{FF2B5EF4-FFF2-40B4-BE49-F238E27FC236}">
                      <a16:creationId xmlns:a16="http://schemas.microsoft.com/office/drawing/2014/main" id="{63447A0D-3C01-4CC8-8796-8F0BA50F12A9}"/>
                    </a:ext>
                  </a:extLst>
                </xdr:cNvPr>
                <xdr:cNvSpPr/>
              </xdr:nvSpPr>
              <xdr:spPr>
                <a:xfrm>
                  <a:off x="16706849" y="11328400"/>
                  <a:ext cx="2779776" cy="482600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Supply Chain &amp; Logistics (Freight Rates / stocks / in transit inventory / finance)</a:t>
                  </a:r>
                </a:p>
              </xdr:txBody>
            </xdr:sp>
            <xdr:sp macro="" textlink="">
              <xdr:nvSpPr>
                <xdr:cNvPr id="53" name="Rectangle 6">
                  <a:extLst>
                    <a:ext uri="{FF2B5EF4-FFF2-40B4-BE49-F238E27FC236}">
                      <a16:creationId xmlns:a16="http://schemas.microsoft.com/office/drawing/2014/main" id="{5F9232AA-0696-4812-B4D3-AE0489891403}"/>
                    </a:ext>
                  </a:extLst>
                </xdr:cNvPr>
                <xdr:cNvSpPr/>
              </xdr:nvSpPr>
              <xdr:spPr>
                <a:xfrm>
                  <a:off x="16706850" y="11906250"/>
                  <a:ext cx="2782583" cy="520700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Products Substitution / Cargo Deviation - Longer vs Shorter Routes</a:t>
                  </a:r>
                </a:p>
              </xdr:txBody>
            </xdr:sp>
            <xdr:sp macro="" textlink="">
              <xdr:nvSpPr>
                <xdr:cNvPr id="54" name="Rectangle 7">
                  <a:extLst>
                    <a:ext uri="{FF2B5EF4-FFF2-40B4-BE49-F238E27FC236}">
                      <a16:creationId xmlns:a16="http://schemas.microsoft.com/office/drawing/2014/main" id="{67BE4625-6548-48C0-80E7-4921C16C3BB3}"/>
                    </a:ext>
                  </a:extLst>
                </xdr:cNvPr>
                <xdr:cNvSpPr/>
              </xdr:nvSpPr>
              <xdr:spPr>
                <a:xfrm>
                  <a:off x="16706850" y="12561501"/>
                  <a:ext cx="2782583" cy="415047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Exporters Alternatives</a:t>
                  </a:r>
                </a:p>
              </xdr:txBody>
            </xdr:sp>
            <xdr:sp macro="" textlink="">
              <xdr:nvSpPr>
                <xdr:cNvPr id="55" name="Arrow: Right 10">
                  <a:extLst>
                    <a:ext uri="{FF2B5EF4-FFF2-40B4-BE49-F238E27FC236}">
                      <a16:creationId xmlns:a16="http://schemas.microsoft.com/office/drawing/2014/main" id="{D1F8A2A0-0125-4DCE-9973-113D93E5D848}"/>
                    </a:ext>
                  </a:extLst>
                </xdr:cNvPr>
                <xdr:cNvSpPr/>
              </xdr:nvSpPr>
              <xdr:spPr>
                <a:xfrm>
                  <a:off x="19446874" y="12598437"/>
                  <a:ext cx="410972" cy="34117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56" name="Arrow: Right 11">
                  <a:extLst>
                    <a:ext uri="{FF2B5EF4-FFF2-40B4-BE49-F238E27FC236}">
                      <a16:creationId xmlns:a16="http://schemas.microsoft.com/office/drawing/2014/main" id="{7AAC1132-0F97-4E2C-94D8-3BEBE24F7717}"/>
                    </a:ext>
                  </a:extLst>
                </xdr:cNvPr>
                <xdr:cNvSpPr/>
              </xdr:nvSpPr>
              <xdr:spPr>
                <a:xfrm>
                  <a:off x="19469100" y="11049000"/>
                  <a:ext cx="384174" cy="4618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57" name="Rectangle 13">
                  <a:extLst>
                    <a:ext uri="{FF2B5EF4-FFF2-40B4-BE49-F238E27FC236}">
                      <a16:creationId xmlns:a16="http://schemas.microsoft.com/office/drawing/2014/main" id="{9D766C28-C214-4156-BE25-39EB8788E536}"/>
                    </a:ext>
                  </a:extLst>
                </xdr:cNvPr>
                <xdr:cNvSpPr/>
              </xdr:nvSpPr>
              <xdr:spPr>
                <a:xfrm>
                  <a:off x="19854423" y="10783501"/>
                  <a:ext cx="2782583" cy="1065599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Marine Transport Cost, Inventory Costs, In Transit Inventory, Finance Costs and Shelf / Like</a:t>
                  </a:r>
                </a:p>
                <a:p>
                  <a:pPr algn="l"/>
                  <a:endParaRPr lang="en-US" sz="1200" b="1" baseline="0">
                    <a:latin typeface="+mn-lt"/>
                  </a:endParaRPr>
                </a:p>
              </xdr:txBody>
            </xdr:sp>
            <xdr:sp macro="" textlink="">
              <xdr:nvSpPr>
                <xdr:cNvPr id="58" name="Rectangle 15">
                  <a:extLst>
                    <a:ext uri="{FF2B5EF4-FFF2-40B4-BE49-F238E27FC236}">
                      <a16:creationId xmlns:a16="http://schemas.microsoft.com/office/drawing/2014/main" id="{90C3B6D5-486C-4D03-8411-C9F2901BC4AF}"/>
                    </a:ext>
                  </a:extLst>
                </xdr:cNvPr>
                <xdr:cNvSpPr/>
              </xdr:nvSpPr>
              <xdr:spPr>
                <a:xfrm>
                  <a:off x="19854423" y="12558326"/>
                  <a:ext cx="2782583" cy="421397"/>
                </a:xfrm>
                <a:prstGeom prst="rect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Air Transportation, Lanbridges</a:t>
                  </a:r>
                </a:p>
              </xdr:txBody>
            </xdr:sp>
            <xdr:sp macro="" textlink="">
              <xdr:nvSpPr>
                <xdr:cNvPr id="59" name="Rectangle 16">
                  <a:extLst>
                    <a:ext uri="{FF2B5EF4-FFF2-40B4-BE49-F238E27FC236}">
                      <a16:creationId xmlns:a16="http://schemas.microsoft.com/office/drawing/2014/main" id="{FF884C16-0F72-4FC0-BDC1-4D9D18673B74}"/>
                    </a:ext>
                  </a:extLst>
                </xdr:cNvPr>
                <xdr:cNvSpPr/>
              </xdr:nvSpPr>
              <xdr:spPr>
                <a:xfrm>
                  <a:off x="23023073" y="10218351"/>
                  <a:ext cx="919601" cy="2768599"/>
                </a:xfrm>
                <a:prstGeom prst="rect">
                  <a:avLst/>
                </a:prstGeom>
                <a:solidFill>
                  <a:srgbClr val="002060"/>
                </a:solidFill>
                <a:ln>
                  <a:solidFill>
                    <a:srgbClr val="7030A0"/>
                  </a:solidFill>
                </a:ln>
              </xdr:spPr>
              <xdr:style>
                <a:lnRef idx="2">
                  <a:schemeClr val="accent5">
                    <a:shade val="50000"/>
                  </a:schemeClr>
                </a:lnRef>
                <a:fillRef idx="1">
                  <a:schemeClr val="accent5"/>
                </a:fillRef>
                <a:effectRef idx="0">
                  <a:schemeClr val="accent5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l"/>
                  <a:r>
                    <a:rPr lang="en-US" sz="1200" b="1" baseline="0">
                      <a:latin typeface="+mn-lt"/>
                    </a:rPr>
                    <a:t>Economic Impact on Trade</a:t>
                  </a:r>
                </a:p>
                <a:p>
                  <a:pPr algn="l"/>
                  <a:endParaRPr lang="en-US" sz="1200" b="1" baseline="0">
                    <a:latin typeface="+mn-lt"/>
                  </a:endParaRPr>
                </a:p>
              </xdr:txBody>
            </xdr:sp>
            <xdr:sp macro="" textlink="">
              <xdr:nvSpPr>
                <xdr:cNvPr id="60" name="Arrow: Right 8">
                  <a:extLst>
                    <a:ext uri="{FF2B5EF4-FFF2-40B4-BE49-F238E27FC236}">
                      <a16:creationId xmlns:a16="http://schemas.microsoft.com/office/drawing/2014/main" id="{7FCD8E43-5C93-4AE6-81DD-E480D604EF3E}"/>
                    </a:ext>
                  </a:extLst>
                </xdr:cNvPr>
                <xdr:cNvSpPr/>
              </xdr:nvSpPr>
              <xdr:spPr>
                <a:xfrm>
                  <a:off x="19497675" y="10252075"/>
                  <a:ext cx="3484371" cy="3475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61" name="Arrow: Right 9">
                  <a:extLst>
                    <a:ext uri="{FF2B5EF4-FFF2-40B4-BE49-F238E27FC236}">
                      <a16:creationId xmlns:a16="http://schemas.microsoft.com/office/drawing/2014/main" id="{0E25E69A-858A-4187-A02E-286BC8EB48A8}"/>
                    </a:ext>
                  </a:extLst>
                </xdr:cNvPr>
                <xdr:cNvSpPr/>
              </xdr:nvSpPr>
              <xdr:spPr>
                <a:xfrm>
                  <a:off x="19469100" y="12023725"/>
                  <a:ext cx="3519296" cy="3475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62" name="Arrow: Right 10">
                  <a:extLst>
                    <a:ext uri="{FF2B5EF4-FFF2-40B4-BE49-F238E27FC236}">
                      <a16:creationId xmlns:a16="http://schemas.microsoft.com/office/drawing/2014/main" id="{2B7C3E84-A652-4D4F-8475-B3618F4C449F}"/>
                    </a:ext>
                  </a:extLst>
                </xdr:cNvPr>
                <xdr:cNvSpPr/>
              </xdr:nvSpPr>
              <xdr:spPr>
                <a:xfrm>
                  <a:off x="22571074" y="12598437"/>
                  <a:ext cx="410972" cy="34117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  <xdr:sp macro="" textlink="">
              <xdr:nvSpPr>
                <xdr:cNvPr id="63" name="Arrow: Right 11">
                  <a:extLst>
                    <a:ext uri="{FF2B5EF4-FFF2-40B4-BE49-F238E27FC236}">
                      <a16:creationId xmlns:a16="http://schemas.microsoft.com/office/drawing/2014/main" id="{83A2A92F-8E50-4308-84D7-B0DAF25FFF14}"/>
                    </a:ext>
                  </a:extLst>
                </xdr:cNvPr>
                <xdr:cNvSpPr/>
              </xdr:nvSpPr>
              <xdr:spPr>
                <a:xfrm>
                  <a:off x="22612350" y="11077575"/>
                  <a:ext cx="384174" cy="461824"/>
                </a:xfrm>
                <a:prstGeom prst="rightArrow">
                  <a:avLst/>
                </a:prstGeom>
                <a:solidFill>
                  <a:srgbClr val="7030A0"/>
                </a:solidFill>
                <a:ln>
                  <a:solidFill>
                    <a:srgbClr val="7030A0"/>
                  </a:solidFill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en-US" sz="1100">
                    <a:solidFill>
                      <a:srgbClr val="7030A0"/>
                    </a:solidFill>
                  </a:endParaRPr>
                </a:p>
              </xdr:txBody>
            </xdr:sp>
          </xdr:grpSp>
        </xdr:grpSp>
        <xdr:sp macro="" textlink="">
          <xdr:nvSpPr>
            <xdr:cNvPr id="46" name="Rectangle 12">
              <a:extLst>
                <a:ext uri="{FF2B5EF4-FFF2-40B4-BE49-F238E27FC236}">
                  <a16:creationId xmlns:a16="http://schemas.microsoft.com/office/drawing/2014/main" id="{EC1458CF-9194-4609-818A-3C0D46CA7FB8}"/>
                </a:ext>
              </a:extLst>
            </xdr:cNvPr>
            <xdr:cNvSpPr/>
          </xdr:nvSpPr>
          <xdr:spPr>
            <a:xfrm>
              <a:off x="12463023" y="10078652"/>
              <a:ext cx="2782583" cy="415047"/>
            </a:xfrm>
            <a:prstGeom prst="rect">
              <a:avLst/>
            </a:prstGeom>
            <a:solidFill>
              <a:srgbClr val="7030A0"/>
            </a:solidFill>
            <a:ln>
              <a:solidFill>
                <a:srgbClr val="7030A0"/>
              </a:solidFill>
            </a:ln>
          </xdr:spPr>
          <xdr:style>
            <a:lnRef idx="2">
              <a:schemeClr val="accent5">
                <a:shade val="50000"/>
              </a:schemeClr>
            </a:lnRef>
            <a:fillRef idx="1">
              <a:schemeClr val="accent5"/>
            </a:fillRef>
            <a:effectRef idx="0">
              <a:schemeClr val="accent5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US" sz="1200" b="1" baseline="0">
                  <a:latin typeface="+mn-lt"/>
                </a:rPr>
                <a:t>Commodity Impact as Percentage of GDP</a:t>
              </a:r>
            </a:p>
          </xdr:txBody>
        </xdr:sp>
      </xdr:grpSp>
      <xdr:sp macro="" textlink="">
        <xdr:nvSpPr>
          <xdr:cNvPr id="44" name="Rectangle 15">
            <a:extLst>
              <a:ext uri="{FF2B5EF4-FFF2-40B4-BE49-F238E27FC236}">
                <a16:creationId xmlns:a16="http://schemas.microsoft.com/office/drawing/2014/main" id="{A1BA3D61-2F2A-49B1-BAB9-1048A957E5BD}"/>
              </a:ext>
            </a:extLst>
          </xdr:cNvPr>
          <xdr:cNvSpPr/>
        </xdr:nvSpPr>
        <xdr:spPr>
          <a:xfrm>
            <a:off x="12458700" y="11849100"/>
            <a:ext cx="2782583" cy="478547"/>
          </a:xfrm>
          <a:prstGeom prst="rect">
            <a:avLst/>
          </a:prstGeom>
          <a:solidFill>
            <a:srgbClr val="7030A0"/>
          </a:solidFill>
          <a:ln>
            <a:solidFill>
              <a:srgbClr val="7030A0"/>
            </a:solidFill>
          </a:ln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lang="en-US" sz="1200" b="1" baseline="0">
                <a:latin typeface="+mn-lt"/>
              </a:rPr>
              <a:t>Potential substitution, cargo deviation to shorter routes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23812</xdr:colOff>
      <xdr:row>10</xdr:row>
      <xdr:rowOff>0</xdr:rowOff>
    </xdr:from>
    <xdr:to>
      <xdr:col>35</xdr:col>
      <xdr:colOff>404812</xdr:colOff>
      <xdr:row>23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328468-EA2F-4725-8A07-ACDBB29B92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4762</xdr:colOff>
      <xdr:row>23</xdr:row>
      <xdr:rowOff>85725</xdr:rowOff>
    </xdr:from>
    <xdr:to>
      <xdr:col>35</xdr:col>
      <xdr:colOff>385762</xdr:colOff>
      <xdr:row>40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64AFF38-4ADB-4F31-A192-31235141EE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395287</xdr:colOff>
      <xdr:row>23</xdr:row>
      <xdr:rowOff>95250</xdr:rowOff>
    </xdr:from>
    <xdr:to>
      <xdr:col>40</xdr:col>
      <xdr:colOff>776287</xdr:colOff>
      <xdr:row>40</xdr:row>
      <xdr:rowOff>85725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5E7FBAF-818E-4AB0-A770-8CA38C6756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14287</xdr:colOff>
      <xdr:row>40</xdr:row>
      <xdr:rowOff>66675</xdr:rowOff>
    </xdr:from>
    <xdr:to>
      <xdr:col>35</xdr:col>
      <xdr:colOff>395287</xdr:colOff>
      <xdr:row>57</xdr:row>
      <xdr:rowOff>57150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BDD9B06-7149-4F3E-9C82-4D59732E10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385762</xdr:colOff>
      <xdr:row>40</xdr:row>
      <xdr:rowOff>95250</xdr:rowOff>
    </xdr:from>
    <xdr:to>
      <xdr:col>40</xdr:col>
      <xdr:colOff>766762</xdr:colOff>
      <xdr:row>57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510DF6B4-1D31-4486-81E9-52FBE576C9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0</xdr:colOff>
      <xdr:row>57</xdr:row>
      <xdr:rowOff>66675</xdr:rowOff>
    </xdr:from>
    <xdr:to>
      <xdr:col>35</xdr:col>
      <xdr:colOff>381000</xdr:colOff>
      <xdr:row>74</xdr:row>
      <xdr:rowOff>57150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50C6E85D-92D4-4126-A008-E78CF8340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390525</xdr:colOff>
      <xdr:row>57</xdr:row>
      <xdr:rowOff>57150</xdr:rowOff>
    </xdr:from>
    <xdr:to>
      <xdr:col>40</xdr:col>
      <xdr:colOff>771525</xdr:colOff>
      <xdr:row>74</xdr:row>
      <xdr:rowOff>47625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98FB25BA-B652-4D66-A23E-F5C9FEC9E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7</xdr:col>
      <xdr:colOff>342900</xdr:colOff>
      <xdr:row>35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B763B92-48A3-443F-8652-E6A9CB31E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328612</xdr:colOff>
      <xdr:row>18</xdr:row>
      <xdr:rowOff>152400</xdr:rowOff>
    </xdr:from>
    <xdr:to>
      <xdr:col>15</xdr:col>
      <xdr:colOff>204787</xdr:colOff>
      <xdr:row>35</xdr:row>
      <xdr:rowOff>142875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1112604-B832-41AE-B722-042A45DC36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185737</xdr:colOff>
      <xdr:row>19</xdr:row>
      <xdr:rowOff>0</xdr:rowOff>
    </xdr:from>
    <xdr:to>
      <xdr:col>27</xdr:col>
      <xdr:colOff>109537</xdr:colOff>
      <xdr:row>35</xdr:row>
      <xdr:rowOff>152400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C3C4A32-F2E1-4935-9E37-CC4A5E77AE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128587</xdr:colOff>
      <xdr:row>24</xdr:row>
      <xdr:rowOff>19050</xdr:rowOff>
    </xdr:from>
    <xdr:to>
      <xdr:col>42</xdr:col>
      <xdr:colOff>14287</xdr:colOff>
      <xdr:row>41</xdr:row>
      <xdr:rowOff>9525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59132C0-3FEE-4753-B59B-B38CE243E1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347662</xdr:colOff>
      <xdr:row>38</xdr:row>
      <xdr:rowOff>66674</xdr:rowOff>
    </xdr:from>
    <xdr:to>
      <xdr:col>12</xdr:col>
      <xdr:colOff>119062</xdr:colOff>
      <xdr:row>53</xdr:row>
      <xdr:rowOff>180974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4704091-BEBA-43B5-AA4A-45E4E8C1D1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23812</xdr:colOff>
      <xdr:row>89</xdr:row>
      <xdr:rowOff>190500</xdr:rowOff>
    </xdr:from>
    <xdr:to>
      <xdr:col>11</xdr:col>
      <xdr:colOff>309562</xdr:colOff>
      <xdr:row>103</xdr:row>
      <xdr:rowOff>133350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F041F46-41F8-46BB-8064-26CB8BBE63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42862</xdr:colOff>
      <xdr:row>140</xdr:row>
      <xdr:rowOff>0</xdr:rowOff>
    </xdr:from>
    <xdr:to>
      <xdr:col>11</xdr:col>
      <xdr:colOff>195262</xdr:colOff>
      <xdr:row>153</xdr:row>
      <xdr:rowOff>95250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1DD70A2-2164-4A6F-8437-BE1F0669B5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33337</xdr:colOff>
      <xdr:row>190</xdr:row>
      <xdr:rowOff>0</xdr:rowOff>
    </xdr:from>
    <xdr:to>
      <xdr:col>11</xdr:col>
      <xdr:colOff>185737</xdr:colOff>
      <xdr:row>203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365C347-00A8-43E8-9E18-212F1896F6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14287</xdr:colOff>
      <xdr:row>241</xdr:row>
      <xdr:rowOff>180975</xdr:rowOff>
    </xdr:from>
    <xdr:to>
      <xdr:col>11</xdr:col>
      <xdr:colOff>166687</xdr:colOff>
      <xdr:row>255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9F66D06-306F-4EDD-AEA2-B5F8AC0B22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14287</xdr:colOff>
      <xdr:row>293</xdr:row>
      <xdr:rowOff>171450</xdr:rowOff>
    </xdr:from>
    <xdr:to>
      <xdr:col>11</xdr:col>
      <xdr:colOff>166687</xdr:colOff>
      <xdr:row>307</xdr:row>
      <xdr:rowOff>114300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787E041-657D-485F-8D27-7E8EEB3FBA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671512</xdr:colOff>
      <xdr:row>344</xdr:row>
      <xdr:rowOff>190500</xdr:rowOff>
    </xdr:from>
    <xdr:to>
      <xdr:col>11</xdr:col>
      <xdr:colOff>147637</xdr:colOff>
      <xdr:row>358</xdr:row>
      <xdr:rowOff>133350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1702149-63F2-4544-BDDB-BAC698F883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42862</xdr:colOff>
      <xdr:row>396</xdr:row>
      <xdr:rowOff>0</xdr:rowOff>
    </xdr:from>
    <xdr:to>
      <xdr:col>11</xdr:col>
      <xdr:colOff>195262</xdr:colOff>
      <xdr:row>409</xdr:row>
      <xdr:rowOff>142875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26957A5-04CC-4A97-ABC6-02B806E597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14287</xdr:colOff>
      <xdr:row>446</xdr:row>
      <xdr:rowOff>152399</xdr:rowOff>
    </xdr:from>
    <xdr:to>
      <xdr:col>11</xdr:col>
      <xdr:colOff>166687</xdr:colOff>
      <xdr:row>462</xdr:row>
      <xdr:rowOff>171450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BE118267-A54D-4016-AE0E-5717D9AEF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4762</xdr:colOff>
      <xdr:row>8</xdr:row>
      <xdr:rowOff>180975</xdr:rowOff>
    </xdr:from>
    <xdr:to>
      <xdr:col>28</xdr:col>
      <xdr:colOff>633412</xdr:colOff>
      <xdr:row>22</xdr:row>
      <xdr:rowOff>123825</xdr:rowOff>
    </xdr:to>
    <xdr:graphicFrame macro="">
      <xdr:nvGraphicFramePr>
        <xdr:cNvPr id="11" name="Gráfico 1">
          <a:extLst>
            <a:ext uri="{FF2B5EF4-FFF2-40B4-BE49-F238E27FC236}">
              <a16:creationId xmlns:a16="http://schemas.microsoft.com/office/drawing/2014/main" id="{2273BDBA-314C-429D-8E8A-0FDCA15BB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21</xdr:col>
      <xdr:colOff>738187</xdr:colOff>
      <xdr:row>22</xdr:row>
      <xdr:rowOff>133350</xdr:rowOff>
    </xdr:from>
    <xdr:to>
      <xdr:col>28</xdr:col>
      <xdr:colOff>614362</xdr:colOff>
      <xdr:row>40</xdr:row>
      <xdr:rowOff>76200</xdr:rowOff>
    </xdr:to>
    <xdr:graphicFrame macro="">
      <xdr:nvGraphicFramePr>
        <xdr:cNvPr id="12" name="Gráfico 1">
          <a:extLst>
            <a:ext uri="{FF2B5EF4-FFF2-40B4-BE49-F238E27FC236}">
              <a16:creationId xmlns:a16="http://schemas.microsoft.com/office/drawing/2014/main" id="{10893E20-06C9-40C2-856D-FBE6AF076B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552449</xdr:colOff>
      <xdr:row>39</xdr:row>
      <xdr:rowOff>85725</xdr:rowOff>
    </xdr:from>
    <xdr:to>
      <xdr:col>27</xdr:col>
      <xdr:colOff>47624</xdr:colOff>
      <xdr:row>40</xdr:row>
      <xdr:rowOff>28575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id="{EC796E5D-56C6-42C9-8222-0C4A310C57EB}"/>
            </a:ext>
          </a:extLst>
        </xdr:cNvPr>
        <xdr:cNvSpPr txBox="1"/>
      </xdr:nvSpPr>
      <xdr:spPr>
        <a:xfrm>
          <a:off x="22126574" y="7086600"/>
          <a:ext cx="1000125" cy="1428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/>
            <a:t>Vessel Speed Knots</a:t>
          </a:r>
        </a:p>
      </xdr:txBody>
    </xdr:sp>
    <xdr:clientData/>
  </xdr:twoCellAnchor>
  <xdr:twoCellAnchor>
    <xdr:from>
      <xdr:col>21</xdr:col>
      <xdr:colOff>690562</xdr:colOff>
      <xdr:row>313</xdr:row>
      <xdr:rowOff>171450</xdr:rowOff>
    </xdr:from>
    <xdr:to>
      <xdr:col>28</xdr:col>
      <xdr:colOff>566737</xdr:colOff>
      <xdr:row>327</xdr:row>
      <xdr:rowOff>114300</xdr:rowOff>
    </xdr:to>
    <xdr:graphicFrame macro="">
      <xdr:nvGraphicFramePr>
        <xdr:cNvPr id="14" name="Gráfico 1">
          <a:extLst>
            <a:ext uri="{FF2B5EF4-FFF2-40B4-BE49-F238E27FC236}">
              <a16:creationId xmlns:a16="http://schemas.microsoft.com/office/drawing/2014/main" id="{AE08B2B0-ADB0-4DE6-AFB5-447A0144C8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21</xdr:col>
      <xdr:colOff>428624</xdr:colOff>
      <xdr:row>314</xdr:row>
      <xdr:rowOff>133350</xdr:rowOff>
    </xdr:from>
    <xdr:to>
      <xdr:col>21</xdr:col>
      <xdr:colOff>590549</xdr:colOff>
      <xdr:row>325</xdr:row>
      <xdr:rowOff>95250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D6F94F1B-FC74-4BF7-9DD2-4D3022AA5BBE}"/>
            </a:ext>
          </a:extLst>
        </xdr:cNvPr>
        <xdr:cNvSpPr txBox="1"/>
      </xdr:nvSpPr>
      <xdr:spPr>
        <a:xfrm rot="16200000">
          <a:off x="17992724" y="71580375"/>
          <a:ext cx="21621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PA" sz="800"/>
            <a:t>Economic impact as percentage of export value</a:t>
          </a:r>
        </a:p>
      </xdr:txBody>
    </xdr:sp>
    <xdr:clientData/>
  </xdr:twoCellAnchor>
  <xdr:twoCellAnchor>
    <xdr:from>
      <xdr:col>21</xdr:col>
      <xdr:colOff>661987</xdr:colOff>
      <xdr:row>327</xdr:row>
      <xdr:rowOff>133350</xdr:rowOff>
    </xdr:from>
    <xdr:to>
      <xdr:col>28</xdr:col>
      <xdr:colOff>538162</xdr:colOff>
      <xdr:row>344</xdr:row>
      <xdr:rowOff>76200</xdr:rowOff>
    </xdr:to>
    <xdr:graphicFrame macro="">
      <xdr:nvGraphicFramePr>
        <xdr:cNvPr id="16" name="Gráfico 1">
          <a:extLst>
            <a:ext uri="{FF2B5EF4-FFF2-40B4-BE49-F238E27FC236}">
              <a16:creationId xmlns:a16="http://schemas.microsoft.com/office/drawing/2014/main" id="{DF6CBAD5-13D0-4EE6-8E48-A10DBBC6E8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24</xdr:col>
      <xdr:colOff>457200</xdr:colOff>
      <xdr:row>339</xdr:row>
      <xdr:rowOff>104775</xdr:rowOff>
    </xdr:from>
    <xdr:to>
      <xdr:col>26</xdr:col>
      <xdr:colOff>371475</xdr:colOff>
      <xdr:row>343</xdr:row>
      <xdr:rowOff>66675</xdr:rowOff>
    </xdr:to>
    <xdr:sp macro="" textlink="">
      <xdr:nvSpPr>
        <xdr:cNvPr id="17" name="CuadroTexto 16">
          <a:extLst>
            <a:ext uri="{FF2B5EF4-FFF2-40B4-BE49-F238E27FC236}">
              <a16:creationId xmlns:a16="http://schemas.microsoft.com/office/drawing/2014/main" id="{312E4D54-52BB-4DDC-B6F6-BF4C98B64E37}"/>
            </a:ext>
          </a:extLst>
        </xdr:cNvPr>
        <xdr:cNvSpPr txBox="1"/>
      </xdr:nvSpPr>
      <xdr:spPr>
        <a:xfrm>
          <a:off x="21278850" y="75552300"/>
          <a:ext cx="1419225" cy="161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800"/>
            <a:t>Vessel speed knots</a:t>
          </a:r>
        </a:p>
      </xdr:txBody>
    </xdr:sp>
    <xdr:clientData/>
  </xdr:twoCellAnchor>
  <xdr:twoCellAnchor>
    <xdr:from>
      <xdr:col>21</xdr:col>
      <xdr:colOff>428624</xdr:colOff>
      <xdr:row>328</xdr:row>
      <xdr:rowOff>95250</xdr:rowOff>
    </xdr:from>
    <xdr:to>
      <xdr:col>21</xdr:col>
      <xdr:colOff>590549</xdr:colOff>
      <xdr:row>339</xdr:row>
      <xdr:rowOff>57150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F2FA578-AC24-4546-9865-965EC6E7D3AF}"/>
            </a:ext>
          </a:extLst>
        </xdr:cNvPr>
        <xdr:cNvSpPr txBox="1"/>
      </xdr:nvSpPr>
      <xdr:spPr>
        <a:xfrm rot="16200000">
          <a:off x="17992724" y="74342625"/>
          <a:ext cx="2162175" cy="161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A" sz="800"/>
            <a:t>Time delay - days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0.36146</cdr:x>
      <cdr:y>0.85417</cdr:y>
    </cdr:from>
    <cdr:to>
      <cdr:x>0.68854</cdr:x>
      <cdr:y>0.92014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FEC0839D-7216-4C1F-91E1-A04784ECFB7A}"/>
            </a:ext>
          </a:extLst>
        </cdr:cNvPr>
        <cdr:cNvSpPr txBox="1"/>
      </cdr:nvSpPr>
      <cdr:spPr>
        <a:xfrm xmlns:a="http://schemas.openxmlformats.org/drawingml/2006/main">
          <a:off x="1652588" y="2343150"/>
          <a:ext cx="1495425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A" sz="800"/>
            <a:t>Vessel speed knots</a:t>
          </a: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Eduardo Lugo" id="{83044326-6FB6-4082-B184-22813C65A926}" userId="e70341589a7c9640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13" dT="2019-06-17T15:40:37.21" personId="{83044326-6FB6-4082-B184-22813C65A926}" id="{6A86E01F-492F-41D8-BA18-68F07B7CBE1E}">
    <text>Source  Shanghai Shipping Exchange - March 2019</text>
  </threadedComment>
  <threadedComment ref="J15" dT="2019-06-17T16:38:25.93" personId="{83044326-6FB6-4082-B184-22813C65A926}" id="{3CD0A33E-C36C-4815-A199-3C116FD25BFE}">
    <text>Copper price USD$2.63 March 2019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pl.com/products-services/line-services/flyer/CA3APL" TargetMode="External"/><Relationship Id="rId13" Type="http://schemas.openxmlformats.org/officeDocument/2006/relationships/hyperlink" Target="https://www.cma-cgm.com/products-services/line-services/flyer/BOHAI" TargetMode="External"/><Relationship Id="rId3" Type="http://schemas.openxmlformats.org/officeDocument/2006/relationships/hyperlink" Target="https://www.cma-cgm.com/products-services/line-services/flyer/FUJI" TargetMode="External"/><Relationship Id="rId7" Type="http://schemas.openxmlformats.org/officeDocument/2006/relationships/hyperlink" Target="https://unctad.org/en/PublicationChapters/rmt2017ch4_en.pdf" TargetMode="External"/><Relationship Id="rId12" Type="http://schemas.openxmlformats.org/officeDocument/2006/relationships/hyperlink" Target="https://www.cma-cgm.com/products-services/line-services/flyer/HBB" TargetMode="External"/><Relationship Id="rId2" Type="http://schemas.openxmlformats.org/officeDocument/2006/relationships/hyperlink" Target="http://www.apl.com/products-services/line-services/flyer/ACSA2" TargetMode="External"/><Relationship Id="rId1" Type="http://schemas.openxmlformats.org/officeDocument/2006/relationships/hyperlink" Target="http://www.apl.com/products-services/line-services/flyer/CA3APL" TargetMode="External"/><Relationship Id="rId6" Type="http://schemas.openxmlformats.org/officeDocument/2006/relationships/hyperlink" Target="https://www.cma-cgm.com/products-services/line-services/flyer/BOHAI" TargetMode="External"/><Relationship Id="rId11" Type="http://schemas.openxmlformats.org/officeDocument/2006/relationships/hyperlink" Target="https://www.cma-cgm.com/products-services/line-services/flyer/SCS" TargetMode="External"/><Relationship Id="rId5" Type="http://schemas.openxmlformats.org/officeDocument/2006/relationships/hyperlink" Target="https://www.cma-cgm.com/products-services/line-services/flyer/SCS" TargetMode="External"/><Relationship Id="rId10" Type="http://schemas.openxmlformats.org/officeDocument/2006/relationships/hyperlink" Target="https://www.cma-cgm.com/products-services/line-services/flyer/FUJI" TargetMode="External"/><Relationship Id="rId4" Type="http://schemas.openxmlformats.org/officeDocument/2006/relationships/hyperlink" Target="https://www.cma-cgm.com/products-services/line-services/flyer/HBB" TargetMode="External"/><Relationship Id="rId9" Type="http://schemas.openxmlformats.org/officeDocument/2006/relationships/hyperlink" Target="http://www.apl.com/products-services/line-services/flyer/ACSA2" TargetMode="External"/><Relationship Id="rId1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3.xml"/><Relationship Id="rId3" Type="http://schemas.openxmlformats.org/officeDocument/2006/relationships/hyperlink" Target="https://www.marinetraffic.com/es/ais/details/ships/shipid:4868085/mmsi:563013900/imo:9746700/vessel:BULK_HOLLAND" TargetMode="External"/><Relationship Id="rId7" Type="http://schemas.openxmlformats.org/officeDocument/2006/relationships/hyperlink" Target="https://www.marketindex.com.au/iron-ore" TargetMode="External"/><Relationship Id="rId2" Type="http://schemas.openxmlformats.org/officeDocument/2006/relationships/hyperlink" Target="https://www.marinetraffic.com/es/ais/details/ships/shipid:460426/mmsi:371290000/imo:9691620/vessel:WEST_TREASURE" TargetMode="External"/><Relationship Id="rId1" Type="http://schemas.openxmlformats.org/officeDocument/2006/relationships/hyperlink" Target="https://www.marinetraffic.com/es/ais/details/ships/shipid:995627/mmsi:232002969/imo:9729180/vessel:COTSWOLD" TargetMode="External"/><Relationship Id="rId6" Type="http://schemas.openxmlformats.org/officeDocument/2006/relationships/hyperlink" Target="http://www.infomine.com/investment/metal-prices/copper/" TargetMode="External"/><Relationship Id="rId11" Type="http://schemas.microsoft.com/office/2017/10/relationships/threadedComment" Target="../threadedComments/threadedComment1.xml"/><Relationship Id="rId5" Type="http://schemas.openxmlformats.org/officeDocument/2006/relationships/hyperlink" Target="https://ycharts.com/indicators/us_soybean_price_world_bank" TargetMode="External"/><Relationship Id="rId10" Type="http://schemas.openxmlformats.org/officeDocument/2006/relationships/comments" Target="../comments1.xml"/><Relationship Id="rId4" Type="http://schemas.openxmlformats.org/officeDocument/2006/relationships/hyperlink" Target="http://en.sse.net.cn/indices/cdfinew.jsp" TargetMode="External"/><Relationship Id="rId9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comtrade.un.org/data/" TargetMode="External"/><Relationship Id="rId3" Type="http://schemas.openxmlformats.org/officeDocument/2006/relationships/hyperlink" Target="https://comtrade.un.org/data/" TargetMode="External"/><Relationship Id="rId7" Type="http://schemas.openxmlformats.org/officeDocument/2006/relationships/hyperlink" Target="https://comtrade.un.org/data/" TargetMode="External"/><Relationship Id="rId12" Type="http://schemas.openxmlformats.org/officeDocument/2006/relationships/drawing" Target="../drawings/drawing4.xml"/><Relationship Id="rId2" Type="http://schemas.openxmlformats.org/officeDocument/2006/relationships/hyperlink" Target="https://comtrade.un.org/data/" TargetMode="External"/><Relationship Id="rId1" Type="http://schemas.openxmlformats.org/officeDocument/2006/relationships/hyperlink" Target="https://www.bcentral.cl/tasa-de-interes" TargetMode="External"/><Relationship Id="rId6" Type="http://schemas.openxmlformats.org/officeDocument/2006/relationships/hyperlink" Target="https://comtrade.un.org/data/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comtrade.un.org/data/" TargetMode="External"/><Relationship Id="rId10" Type="http://schemas.openxmlformats.org/officeDocument/2006/relationships/hyperlink" Target="https://comtrade.un.org/data/" TargetMode="External"/><Relationship Id="rId4" Type="http://schemas.openxmlformats.org/officeDocument/2006/relationships/hyperlink" Target="https://comtrade.un.org/data/" TargetMode="External"/><Relationship Id="rId9" Type="http://schemas.openxmlformats.org/officeDocument/2006/relationships/hyperlink" Target="https://comtrade.un.org/data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3956F-AEEE-4A47-B420-9109E8551D97}">
  <dimension ref="A1:AL22"/>
  <sheetViews>
    <sheetView tabSelected="1" zoomScaleNormal="100" zoomScaleSheetLayoutView="100" workbookViewId="0">
      <selection activeCell="A6" sqref="A6"/>
    </sheetView>
  </sheetViews>
  <sheetFormatPr defaultColWidth="7.625" defaultRowHeight="15.75" x14ac:dyDescent="0.25"/>
  <cols>
    <col min="1" max="16384" width="7.625" style="119"/>
  </cols>
  <sheetData>
    <row r="1" spans="1:1" ht="23.25" x14ac:dyDescent="0.35">
      <c r="A1" s="175" t="s">
        <v>385</v>
      </c>
    </row>
    <row r="2" spans="1:1" ht="21" x14ac:dyDescent="0.35">
      <c r="A2" s="176" t="s">
        <v>386</v>
      </c>
    </row>
    <row r="3" spans="1:1" ht="18.75" x14ac:dyDescent="0.3">
      <c r="A3" s="177" t="s">
        <v>396</v>
      </c>
    </row>
    <row r="4" spans="1:1" ht="18.75" x14ac:dyDescent="0.3">
      <c r="A4" s="177" t="s">
        <v>397</v>
      </c>
    </row>
    <row r="5" spans="1:1" x14ac:dyDescent="0.25">
      <c r="A5" s="169" t="s">
        <v>390</v>
      </c>
    </row>
    <row r="6" spans="1:1" ht="18.75" x14ac:dyDescent="0.3">
      <c r="A6" s="177" t="s">
        <v>398</v>
      </c>
    </row>
    <row r="8" spans="1:1" x14ac:dyDescent="0.25">
      <c r="A8" s="119" t="s">
        <v>387</v>
      </c>
    </row>
    <row r="9" spans="1:1" x14ac:dyDescent="0.25">
      <c r="A9" s="119" t="s">
        <v>388</v>
      </c>
    </row>
    <row r="10" spans="1:1" x14ac:dyDescent="0.25">
      <c r="A10" s="119" t="s">
        <v>389</v>
      </c>
    </row>
    <row r="12" spans="1:1" x14ac:dyDescent="0.25">
      <c r="A12" s="119" t="s">
        <v>399</v>
      </c>
    </row>
    <row r="14" spans="1:1" x14ac:dyDescent="0.25">
      <c r="A14" s="119" t="s">
        <v>395</v>
      </c>
    </row>
    <row r="17" spans="30:38" ht="30.75" customHeight="1" x14ac:dyDescent="0.25"/>
    <row r="19" spans="30:38" ht="45.75" customHeight="1" x14ac:dyDescent="0.25"/>
    <row r="22" spans="30:38" x14ac:dyDescent="0.25">
      <c r="AD22" s="173"/>
      <c r="AL22" s="173"/>
    </row>
  </sheetData>
  <sheetProtection algorithmName="SHA-512" hashValue="1fwVJNYRJBuIspqWaoYGIXN7DMcGQ5Xw3jxMmA8TUdllZS437UAhe/3NDuZZPZXmw3TSZBW3iWU4Q+GyQ5N4Pw==" saltValue="KvNiy6cwy6vJjhXbxIyQdA==" spinCount="100000" sheet="1" objects="1" scenario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9119-81A5-40D5-B230-59C224E5D20F}">
  <dimension ref="A1:BY22"/>
  <sheetViews>
    <sheetView showGridLines="0" zoomScale="75" zoomScaleNormal="75" workbookViewId="0">
      <selection activeCell="A5" sqref="A5"/>
    </sheetView>
  </sheetViews>
  <sheetFormatPr defaultColWidth="11" defaultRowHeight="15.75" x14ac:dyDescent="0.25"/>
  <cols>
    <col min="1" max="1" width="16.625" customWidth="1"/>
    <col min="2" max="2" width="9.875" bestFit="1" customWidth="1"/>
    <col min="3" max="3" width="14.625" customWidth="1"/>
    <col min="4" max="4" width="12.375" bestFit="1" customWidth="1"/>
    <col min="14" max="22" width="11.875" customWidth="1"/>
    <col min="23" max="77" width="11.875" style="41" customWidth="1"/>
  </cols>
  <sheetData>
    <row r="1" spans="1:27" s="119" customFormat="1" ht="23.25" x14ac:dyDescent="0.35">
      <c r="A1" s="175" t="s">
        <v>385</v>
      </c>
      <c r="D1" s="178"/>
    </row>
    <row r="2" spans="1:27" s="119" customFormat="1" ht="21" x14ac:dyDescent="0.35">
      <c r="A2" s="176" t="s">
        <v>391</v>
      </c>
      <c r="D2" s="178"/>
    </row>
    <row r="3" spans="1:27" s="119" customFormat="1" ht="18.75" x14ac:dyDescent="0.3">
      <c r="A3" s="177" t="s">
        <v>396</v>
      </c>
      <c r="D3" s="178"/>
      <c r="F3" s="37" t="s">
        <v>409</v>
      </c>
    </row>
    <row r="4" spans="1:27" s="119" customFormat="1" x14ac:dyDescent="0.25">
      <c r="A4" s="169" t="s">
        <v>390</v>
      </c>
      <c r="D4" s="178"/>
      <c r="F4" t="s">
        <v>410</v>
      </c>
    </row>
    <row r="5" spans="1:27" s="119" customFormat="1" ht="18.75" x14ac:dyDescent="0.3">
      <c r="A5" s="177"/>
      <c r="D5" s="178"/>
      <c r="F5" t="s">
        <v>411</v>
      </c>
    </row>
    <row r="6" spans="1:27" s="119" customFormat="1" x14ac:dyDescent="0.25">
      <c r="A6" s="124"/>
      <c r="D6" s="178"/>
      <c r="F6" t="s">
        <v>412</v>
      </c>
    </row>
    <row r="7" spans="1:27" s="119" customFormat="1" x14ac:dyDescent="0.25">
      <c r="D7" s="178"/>
      <c r="F7" t="s">
        <v>413</v>
      </c>
    </row>
    <row r="8" spans="1:27" s="119" customFormat="1" x14ac:dyDescent="0.25">
      <c r="D8" s="178"/>
    </row>
    <row r="9" spans="1:27" s="119" customFormat="1" x14ac:dyDescent="0.25">
      <c r="A9" s="119" t="s">
        <v>392</v>
      </c>
      <c r="D9" s="178"/>
      <c r="F9" s="124"/>
      <c r="T9" s="99" t="s">
        <v>407</v>
      </c>
      <c r="U9" s="99" t="s">
        <v>408</v>
      </c>
    </row>
    <row r="10" spans="1:27" x14ac:dyDescent="0.25">
      <c r="A10" s="1"/>
      <c r="B10" s="1"/>
      <c r="C10" s="68" t="s">
        <v>158</v>
      </c>
      <c r="D10" s="38" t="s">
        <v>12</v>
      </c>
      <c r="E10" s="1"/>
      <c r="F10" s="180" t="s">
        <v>400</v>
      </c>
      <c r="G10" s="1"/>
      <c r="H10" s="39" t="s">
        <v>13</v>
      </c>
      <c r="I10" s="304" t="s">
        <v>401</v>
      </c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99" t="s">
        <v>402</v>
      </c>
      <c r="U10" s="99" t="s">
        <v>403</v>
      </c>
      <c r="V10" s="179"/>
      <c r="W10" s="180"/>
      <c r="X10" s="180"/>
      <c r="Y10" s="180"/>
      <c r="Z10" s="181"/>
    </row>
    <row r="11" spans="1:27" x14ac:dyDescent="0.25">
      <c r="A11" s="1" t="s">
        <v>0</v>
      </c>
      <c r="B11" s="1" t="s">
        <v>3</v>
      </c>
      <c r="C11" s="68" t="s">
        <v>157</v>
      </c>
      <c r="D11" s="38" t="s">
        <v>7</v>
      </c>
      <c r="E11" s="68" t="s">
        <v>8</v>
      </c>
      <c r="F11" s="68" t="s">
        <v>9</v>
      </c>
      <c r="G11" s="68" t="s">
        <v>10</v>
      </c>
      <c r="H11" s="39" t="s">
        <v>11</v>
      </c>
      <c r="I11" s="38" t="s">
        <v>17</v>
      </c>
      <c r="J11" s="68" t="s">
        <v>91</v>
      </c>
      <c r="K11" s="68" t="s">
        <v>92</v>
      </c>
      <c r="L11" s="68" t="s">
        <v>93</v>
      </c>
      <c r="M11" s="68" t="s">
        <v>18</v>
      </c>
      <c r="N11" s="68" t="s">
        <v>94</v>
      </c>
      <c r="O11" s="68" t="s">
        <v>19</v>
      </c>
      <c r="P11" s="68" t="s">
        <v>95</v>
      </c>
      <c r="Q11" s="68" t="s">
        <v>20</v>
      </c>
      <c r="R11" s="68" t="s">
        <v>97</v>
      </c>
      <c r="S11" s="68" t="s">
        <v>98</v>
      </c>
      <c r="T11" s="99" t="s">
        <v>334</v>
      </c>
      <c r="U11" s="99" t="s">
        <v>404</v>
      </c>
      <c r="V11" s="304" t="s">
        <v>335</v>
      </c>
      <c r="W11" s="305"/>
      <c r="X11" s="305"/>
      <c r="Y11" s="305"/>
      <c r="Z11" s="306"/>
    </row>
    <row r="12" spans="1:27" x14ac:dyDescent="0.25">
      <c r="A12" s="1"/>
      <c r="B12" s="1"/>
      <c r="C12" s="1"/>
      <c r="D12" s="38" t="s">
        <v>15</v>
      </c>
      <c r="E12" s="68" t="s">
        <v>15</v>
      </c>
      <c r="F12" s="68" t="s">
        <v>15</v>
      </c>
      <c r="G12" s="68" t="s">
        <v>15</v>
      </c>
      <c r="H12" s="39" t="s">
        <v>15</v>
      </c>
      <c r="I12" s="38" t="s">
        <v>14</v>
      </c>
      <c r="J12" s="68" t="s">
        <v>14</v>
      </c>
      <c r="K12" s="68" t="s">
        <v>14</v>
      </c>
      <c r="L12" s="68" t="s">
        <v>14</v>
      </c>
      <c r="M12" s="68" t="s">
        <v>14</v>
      </c>
      <c r="N12" s="68" t="s">
        <v>14</v>
      </c>
      <c r="O12" s="68" t="s">
        <v>14</v>
      </c>
      <c r="P12" s="39" t="s">
        <v>14</v>
      </c>
      <c r="Q12" s="68" t="s">
        <v>14</v>
      </c>
      <c r="R12" s="68" t="s">
        <v>14</v>
      </c>
      <c r="S12" s="68" t="s">
        <v>14</v>
      </c>
      <c r="T12" s="99" t="s">
        <v>405</v>
      </c>
      <c r="U12" s="99" t="s">
        <v>16</v>
      </c>
      <c r="V12" s="179"/>
      <c r="W12" s="180"/>
      <c r="X12" s="180"/>
      <c r="Y12" s="180"/>
      <c r="Z12" s="181"/>
    </row>
    <row r="13" spans="1:27" x14ac:dyDescent="0.25">
      <c r="A13" s="4" t="s">
        <v>1</v>
      </c>
      <c r="B13" s="2" t="s">
        <v>88</v>
      </c>
      <c r="C13" s="69">
        <v>12</v>
      </c>
      <c r="D13" s="57">
        <v>200</v>
      </c>
      <c r="E13" s="100">
        <v>1650</v>
      </c>
      <c r="F13" s="100">
        <v>3100</v>
      </c>
      <c r="G13" s="100">
        <v>4550</v>
      </c>
      <c r="H13" s="60">
        <v>6000</v>
      </c>
      <c r="I13" s="74">
        <v>13.9</v>
      </c>
      <c r="J13" s="102">
        <v>13.5</v>
      </c>
      <c r="K13" s="102">
        <v>13.1</v>
      </c>
      <c r="L13" s="102">
        <v>12.7</v>
      </c>
      <c r="M13" s="102">
        <v>12.299999999999999</v>
      </c>
      <c r="N13" s="102">
        <v>11.899999999999999</v>
      </c>
      <c r="O13" s="102">
        <v>11.499999999999998</v>
      </c>
      <c r="P13" s="102">
        <v>11.099999999999998</v>
      </c>
      <c r="Q13" s="102">
        <v>10.699999999999998</v>
      </c>
      <c r="R13" s="102">
        <v>10.299999999999997</v>
      </c>
      <c r="S13" s="102">
        <v>10</v>
      </c>
      <c r="T13" s="103">
        <v>0.4</v>
      </c>
      <c r="U13" s="185">
        <v>48</v>
      </c>
      <c r="V13" s="74" t="s">
        <v>443</v>
      </c>
      <c r="W13" s="101"/>
      <c r="X13" s="101"/>
      <c r="Y13" s="101"/>
      <c r="Z13" s="75" t="s">
        <v>444</v>
      </c>
      <c r="AA13" s="41" t="s">
        <v>445</v>
      </c>
    </row>
    <row r="14" spans="1:27" x14ac:dyDescent="0.25">
      <c r="A14" s="4"/>
      <c r="B14" s="3" t="s">
        <v>6</v>
      </c>
      <c r="C14" s="70">
        <v>12</v>
      </c>
      <c r="D14" s="58">
        <v>200</v>
      </c>
      <c r="E14" s="104">
        <v>1650</v>
      </c>
      <c r="F14" s="104">
        <v>3100</v>
      </c>
      <c r="G14" s="104">
        <v>4550</v>
      </c>
      <c r="H14" s="61">
        <v>6000</v>
      </c>
      <c r="I14" s="76">
        <v>16.100000000000001</v>
      </c>
      <c r="J14" s="106">
        <v>15.450000000000001</v>
      </c>
      <c r="K14" s="106">
        <v>14.8</v>
      </c>
      <c r="L14" s="106">
        <v>14.15</v>
      </c>
      <c r="M14" s="106">
        <v>13.5</v>
      </c>
      <c r="N14" s="106">
        <v>12.85</v>
      </c>
      <c r="O14" s="106">
        <v>12.2</v>
      </c>
      <c r="P14" s="106">
        <v>11.549999999999999</v>
      </c>
      <c r="Q14" s="106">
        <v>10.899999999999999</v>
      </c>
      <c r="R14" s="106">
        <v>10.249999999999998</v>
      </c>
      <c r="S14" s="106">
        <v>10</v>
      </c>
      <c r="T14" s="107">
        <v>0.65</v>
      </c>
      <c r="U14" s="186">
        <v>48</v>
      </c>
      <c r="V14" s="76" t="s">
        <v>446</v>
      </c>
      <c r="W14" s="105"/>
      <c r="X14" s="105"/>
      <c r="Y14" s="105"/>
      <c r="Z14" s="77"/>
    </row>
    <row r="15" spans="1:27" x14ac:dyDescent="0.25">
      <c r="A15" s="4"/>
      <c r="B15" s="2" t="s">
        <v>5</v>
      </c>
      <c r="C15" s="69">
        <v>12</v>
      </c>
      <c r="D15" s="57">
        <v>600</v>
      </c>
      <c r="E15" s="100">
        <v>2200</v>
      </c>
      <c r="F15" s="100">
        <v>3800</v>
      </c>
      <c r="G15" s="100">
        <v>5400</v>
      </c>
      <c r="H15" s="60">
        <v>7000</v>
      </c>
      <c r="I15" s="74">
        <v>16.3</v>
      </c>
      <c r="J15" s="102">
        <v>15.65</v>
      </c>
      <c r="K15" s="102">
        <v>15</v>
      </c>
      <c r="L15" s="102">
        <v>14.35</v>
      </c>
      <c r="M15" s="102">
        <v>13.7</v>
      </c>
      <c r="N15" s="102">
        <v>13.049999999999999</v>
      </c>
      <c r="O15" s="102">
        <v>12.399999999999999</v>
      </c>
      <c r="P15" s="102">
        <v>11.749999999999998</v>
      </c>
      <c r="Q15" s="102">
        <v>11.099999999999998</v>
      </c>
      <c r="R15" s="102">
        <v>10.449999999999998</v>
      </c>
      <c r="S15" s="102">
        <v>10</v>
      </c>
      <c r="T15" s="103">
        <v>0.65</v>
      </c>
      <c r="U15" s="185">
        <v>48</v>
      </c>
      <c r="V15" s="74"/>
      <c r="W15" s="101"/>
      <c r="X15" s="101"/>
      <c r="Y15" s="101"/>
      <c r="Z15" s="75"/>
    </row>
    <row r="16" spans="1:27" x14ac:dyDescent="0.25">
      <c r="A16" s="4"/>
      <c r="B16" s="3" t="s">
        <v>4</v>
      </c>
      <c r="C16" s="70">
        <v>12</v>
      </c>
      <c r="D16" s="58">
        <v>800</v>
      </c>
      <c r="E16" s="108">
        <v>2600</v>
      </c>
      <c r="F16" s="108">
        <v>4400</v>
      </c>
      <c r="G16" s="108">
        <v>6200</v>
      </c>
      <c r="H16" s="61">
        <v>8000</v>
      </c>
      <c r="I16" s="76">
        <v>16.3</v>
      </c>
      <c r="J16" s="106">
        <v>15.65</v>
      </c>
      <c r="K16" s="106">
        <v>15</v>
      </c>
      <c r="L16" s="106">
        <v>14.35</v>
      </c>
      <c r="M16" s="106">
        <v>13.7</v>
      </c>
      <c r="N16" s="106">
        <v>13.049999999999999</v>
      </c>
      <c r="O16" s="106">
        <v>12.399999999999999</v>
      </c>
      <c r="P16" s="106">
        <v>11.749999999999998</v>
      </c>
      <c r="Q16" s="106">
        <v>11.099999999999998</v>
      </c>
      <c r="R16" s="106">
        <v>10.449999999999998</v>
      </c>
      <c r="S16" s="106">
        <v>10</v>
      </c>
      <c r="T16" s="107">
        <v>0.65</v>
      </c>
      <c r="U16" s="186">
        <v>48</v>
      </c>
      <c r="V16" s="76"/>
      <c r="W16" s="105"/>
      <c r="X16" s="105"/>
      <c r="Y16" s="105"/>
      <c r="Z16" s="77"/>
    </row>
    <row r="17" spans="1:26" x14ac:dyDescent="0.25">
      <c r="A17" s="4"/>
      <c r="B17" s="2" t="s">
        <v>159</v>
      </c>
      <c r="C17" s="69">
        <v>15</v>
      </c>
      <c r="D17" s="57">
        <v>1000</v>
      </c>
      <c r="E17" s="109">
        <v>3000</v>
      </c>
      <c r="F17" s="109">
        <v>5000</v>
      </c>
      <c r="G17" s="109">
        <v>7000</v>
      </c>
      <c r="H17" s="60">
        <v>9000</v>
      </c>
      <c r="I17" s="74">
        <v>16.100000000000001</v>
      </c>
      <c r="J17" s="102">
        <v>15.450000000000001</v>
      </c>
      <c r="K17" s="102">
        <v>14.8</v>
      </c>
      <c r="L17" s="102">
        <v>14.15</v>
      </c>
      <c r="M17" s="102">
        <v>13.5</v>
      </c>
      <c r="N17" s="102">
        <v>12.85</v>
      </c>
      <c r="O17" s="102">
        <v>12.2</v>
      </c>
      <c r="P17" s="102">
        <v>11.549999999999999</v>
      </c>
      <c r="Q17" s="102">
        <v>10.899999999999999</v>
      </c>
      <c r="R17" s="102">
        <v>10.249999999999998</v>
      </c>
      <c r="S17" s="102">
        <v>10</v>
      </c>
      <c r="T17" s="103">
        <v>0.65</v>
      </c>
      <c r="U17" s="185">
        <v>48</v>
      </c>
      <c r="V17" s="74"/>
      <c r="W17" s="101"/>
      <c r="X17" s="101"/>
      <c r="Y17" s="101"/>
      <c r="Z17" s="75"/>
    </row>
    <row r="18" spans="1:26" x14ac:dyDescent="0.25">
      <c r="A18" s="29"/>
      <c r="B18" s="40" t="s">
        <v>160</v>
      </c>
      <c r="C18" s="70">
        <v>15</v>
      </c>
      <c r="D18" s="58">
        <v>1200</v>
      </c>
      <c r="E18" s="104">
        <v>4650</v>
      </c>
      <c r="F18" s="104">
        <v>8100</v>
      </c>
      <c r="G18" s="104">
        <v>11550</v>
      </c>
      <c r="H18" s="61">
        <v>15000</v>
      </c>
      <c r="I18" s="76">
        <v>14.8</v>
      </c>
      <c r="J18" s="106">
        <v>14.3</v>
      </c>
      <c r="K18" s="106">
        <v>13.8</v>
      </c>
      <c r="L18" s="106">
        <v>13.3</v>
      </c>
      <c r="M18" s="106">
        <v>12.8</v>
      </c>
      <c r="N18" s="106">
        <v>12.3</v>
      </c>
      <c r="O18" s="106">
        <v>11.8</v>
      </c>
      <c r="P18" s="106">
        <v>11.3</v>
      </c>
      <c r="Q18" s="106">
        <v>10.8</v>
      </c>
      <c r="R18" s="106">
        <v>10.3</v>
      </c>
      <c r="S18" s="106">
        <v>10</v>
      </c>
      <c r="T18" s="107">
        <v>0.5</v>
      </c>
      <c r="U18" s="186">
        <v>48</v>
      </c>
      <c r="V18" s="76"/>
      <c r="W18" s="105"/>
      <c r="X18" s="105"/>
      <c r="Y18" s="105"/>
      <c r="Z18" s="77"/>
    </row>
    <row r="19" spans="1:26" x14ac:dyDescent="0.25">
      <c r="A19" s="6" t="s">
        <v>2</v>
      </c>
      <c r="B19" s="7" t="s">
        <v>21</v>
      </c>
      <c r="C19" s="71">
        <v>12</v>
      </c>
      <c r="D19" s="59">
        <v>600</v>
      </c>
      <c r="E19" s="73">
        <v>2700</v>
      </c>
      <c r="F19" s="73">
        <v>4800</v>
      </c>
      <c r="G19" s="73">
        <v>6900</v>
      </c>
      <c r="H19" s="62">
        <v>9000</v>
      </c>
      <c r="I19" s="78">
        <v>11.8</v>
      </c>
      <c r="J19" s="72">
        <v>11.620000000000001</v>
      </c>
      <c r="K19" s="72">
        <v>11.440000000000001</v>
      </c>
      <c r="L19" s="72">
        <v>11.260000000000002</v>
      </c>
      <c r="M19" s="72">
        <v>11.080000000000002</v>
      </c>
      <c r="N19" s="72">
        <v>10.900000000000002</v>
      </c>
      <c r="O19" s="72">
        <v>10.720000000000002</v>
      </c>
      <c r="P19" s="72">
        <v>10.540000000000003</v>
      </c>
      <c r="Q19" s="72">
        <v>10.360000000000003</v>
      </c>
      <c r="R19" s="72">
        <v>10.180000000000003</v>
      </c>
      <c r="S19" s="72">
        <v>10.000000000000004</v>
      </c>
      <c r="T19" s="110">
        <v>0.18</v>
      </c>
      <c r="U19" s="187">
        <v>48</v>
      </c>
      <c r="V19" s="78" t="s">
        <v>406</v>
      </c>
      <c r="W19" s="63"/>
      <c r="X19" s="63"/>
      <c r="Y19" s="63"/>
      <c r="Z19" s="79"/>
    </row>
    <row r="20" spans="1:26" x14ac:dyDescent="0.25">
      <c r="A20" s="4"/>
      <c r="B20" s="2" t="s">
        <v>22</v>
      </c>
      <c r="C20" s="69">
        <v>12</v>
      </c>
      <c r="D20" s="57">
        <v>600</v>
      </c>
      <c r="E20" s="100">
        <v>3450</v>
      </c>
      <c r="F20" s="100">
        <v>6300</v>
      </c>
      <c r="G20" s="100">
        <v>9150</v>
      </c>
      <c r="H20" s="60">
        <v>12000</v>
      </c>
      <c r="I20" s="74">
        <v>11.8</v>
      </c>
      <c r="J20" s="102">
        <v>11.620000000000001</v>
      </c>
      <c r="K20" s="102">
        <v>11.440000000000001</v>
      </c>
      <c r="L20" s="102">
        <v>11.260000000000002</v>
      </c>
      <c r="M20" s="102">
        <v>11.080000000000002</v>
      </c>
      <c r="N20" s="102">
        <v>10.900000000000002</v>
      </c>
      <c r="O20" s="102">
        <v>10.720000000000002</v>
      </c>
      <c r="P20" s="102">
        <v>10.540000000000003</v>
      </c>
      <c r="Q20" s="102">
        <v>10.360000000000003</v>
      </c>
      <c r="R20" s="102">
        <v>10.180000000000003</v>
      </c>
      <c r="S20" s="102">
        <v>10.000000000000004</v>
      </c>
      <c r="T20" s="103">
        <v>0.18</v>
      </c>
      <c r="U20" s="185">
        <v>48</v>
      </c>
      <c r="V20" s="74" t="s">
        <v>406</v>
      </c>
      <c r="W20" s="101"/>
      <c r="X20" s="101"/>
      <c r="Y20" s="101"/>
      <c r="Z20" s="75"/>
    </row>
    <row r="21" spans="1:26" x14ac:dyDescent="0.25">
      <c r="A21" s="4"/>
      <c r="B21" s="3" t="s">
        <v>23</v>
      </c>
      <c r="C21" s="70">
        <v>12</v>
      </c>
      <c r="D21" s="58">
        <v>600</v>
      </c>
      <c r="E21" s="104">
        <v>3950</v>
      </c>
      <c r="F21" s="104">
        <v>7300</v>
      </c>
      <c r="G21" s="104">
        <v>10650</v>
      </c>
      <c r="H21" s="61">
        <v>14000</v>
      </c>
      <c r="I21" s="76">
        <v>11.7</v>
      </c>
      <c r="J21" s="106">
        <v>11.52</v>
      </c>
      <c r="K21" s="106">
        <v>11.34</v>
      </c>
      <c r="L21" s="106">
        <v>11.16</v>
      </c>
      <c r="M21" s="106">
        <v>10.98</v>
      </c>
      <c r="N21" s="106">
        <v>10.8</v>
      </c>
      <c r="O21" s="106">
        <v>10.620000000000001</v>
      </c>
      <c r="P21" s="106">
        <v>10.440000000000001</v>
      </c>
      <c r="Q21" s="106">
        <v>10.260000000000002</v>
      </c>
      <c r="R21" s="106">
        <v>10.080000000000002</v>
      </c>
      <c r="S21" s="106">
        <v>10</v>
      </c>
      <c r="T21" s="107">
        <v>0.18</v>
      </c>
      <c r="U21" s="186">
        <v>48</v>
      </c>
      <c r="V21" s="76" t="s">
        <v>406</v>
      </c>
      <c r="W21" s="105"/>
      <c r="X21" s="105"/>
      <c r="Y21" s="105"/>
      <c r="Z21" s="77"/>
    </row>
    <row r="22" spans="1:26" x14ac:dyDescent="0.25">
      <c r="E22" s="28"/>
      <c r="F22" s="28"/>
      <c r="G22" s="28"/>
      <c r="H22" s="28"/>
    </row>
  </sheetData>
  <mergeCells count="2">
    <mergeCell ref="I10:S10"/>
    <mergeCell ref="V11:Z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B54F-ECFC-46D8-A6CC-0942B87F5DB0}">
  <dimension ref="A1:EJ85"/>
  <sheetViews>
    <sheetView showGridLines="0" workbookViewId="0">
      <selection activeCell="A5" sqref="A5"/>
    </sheetView>
  </sheetViews>
  <sheetFormatPr defaultColWidth="11" defaultRowHeight="12.75" x14ac:dyDescent="0.2"/>
  <cols>
    <col min="1" max="1" width="1.625" style="82" bestFit="1" customWidth="1"/>
    <col min="2" max="2" width="18.625" style="82" bestFit="1" customWidth="1"/>
    <col min="3" max="3" width="11" style="82"/>
    <col min="4" max="4" width="13.125" style="82" customWidth="1"/>
    <col min="5" max="5" width="11" style="82"/>
    <col min="6" max="6" width="34.125" style="82" bestFit="1" customWidth="1"/>
    <col min="7" max="7" width="12.125" style="82" bestFit="1" customWidth="1"/>
    <col min="8" max="8" width="7.875" style="82" bestFit="1" customWidth="1"/>
    <col min="9" max="9" width="7.375" style="82" bestFit="1" customWidth="1"/>
    <col min="10" max="10" width="6.625" style="82" bestFit="1" customWidth="1"/>
    <col min="11" max="11" width="6.875" style="82" customWidth="1"/>
    <col min="12" max="12" width="12" style="82" bestFit="1" customWidth="1"/>
    <col min="13" max="13" width="7" style="82" bestFit="1" customWidth="1"/>
    <col min="14" max="14" width="6.5" style="82" bestFit="1" customWidth="1"/>
    <col min="15" max="16" width="6.125" style="82" bestFit="1" customWidth="1"/>
    <col min="17" max="17" width="7.125" style="82" bestFit="1" customWidth="1"/>
    <col min="18" max="18" width="5.375" style="82" customWidth="1"/>
    <col min="19" max="19" width="15.375" style="82" bestFit="1" customWidth="1"/>
    <col min="20" max="20" width="7.625" style="82" bestFit="1" customWidth="1"/>
    <col min="21" max="16384" width="11" style="82"/>
  </cols>
  <sheetData>
    <row r="1" spans="1:140" s="120" customFormat="1" ht="23.25" x14ac:dyDescent="0.35">
      <c r="A1" s="175" t="s">
        <v>385</v>
      </c>
      <c r="W1" s="121"/>
      <c r="X1" s="121"/>
      <c r="Y1" s="121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EJ1" s="123"/>
    </row>
    <row r="2" spans="1:140" s="120" customFormat="1" ht="21" x14ac:dyDescent="0.35">
      <c r="A2" s="176" t="s">
        <v>391</v>
      </c>
      <c r="W2" s="121"/>
      <c r="X2" s="121"/>
      <c r="Y2" s="121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EJ2" s="123"/>
    </row>
    <row r="3" spans="1:140" s="120" customFormat="1" ht="18.75" x14ac:dyDescent="0.3">
      <c r="A3" s="177" t="s">
        <v>396</v>
      </c>
      <c r="W3" s="121"/>
      <c r="X3" s="121"/>
      <c r="Y3" s="121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EJ3" s="123"/>
    </row>
    <row r="4" spans="1:140" s="120" customFormat="1" ht="15.75" x14ac:dyDescent="0.25">
      <c r="A4" s="169" t="s">
        <v>390</v>
      </c>
      <c r="G4" s="168" t="s">
        <v>342</v>
      </c>
      <c r="W4" s="121"/>
      <c r="X4" s="121"/>
      <c r="Y4" s="121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EJ4" s="123"/>
    </row>
    <row r="5" spans="1:140" s="120" customFormat="1" ht="15.75" x14ac:dyDescent="0.25">
      <c r="A5" s="124" t="s">
        <v>393</v>
      </c>
      <c r="W5" s="121"/>
      <c r="X5" s="121"/>
      <c r="Y5" s="121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EJ5" s="123"/>
    </row>
    <row r="6" spans="1:140" s="120" customFormat="1" ht="15.75" x14ac:dyDescent="0.25">
      <c r="G6" s="120" t="s">
        <v>26</v>
      </c>
      <c r="O6" s="170"/>
      <c r="P6" s="171"/>
      <c r="W6" s="121"/>
      <c r="X6" s="121"/>
      <c r="Y6" s="121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EJ6" s="123"/>
    </row>
    <row r="7" spans="1:140" s="120" customFormat="1" ht="15.75" x14ac:dyDescent="0.25">
      <c r="A7" s="124" t="s">
        <v>394</v>
      </c>
      <c r="D7" s="190">
        <v>12</v>
      </c>
      <c r="E7" s="120" t="s">
        <v>96</v>
      </c>
      <c r="G7" s="120" t="s">
        <v>344</v>
      </c>
      <c r="O7" s="170"/>
      <c r="P7" s="171"/>
      <c r="W7" s="121"/>
      <c r="X7" s="121"/>
      <c r="Y7" s="121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EJ7" s="123"/>
    </row>
    <row r="8" spans="1:140" s="120" customFormat="1" ht="15.75" x14ac:dyDescent="0.25">
      <c r="W8" s="121"/>
      <c r="X8" s="121"/>
      <c r="Y8" s="121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EJ8" s="123"/>
    </row>
    <row r="9" spans="1:140" s="120" customFormat="1" ht="15.75" x14ac:dyDescent="0.25">
      <c r="A9" s="124" t="s">
        <v>384</v>
      </c>
      <c r="W9" s="121"/>
      <c r="X9" s="121"/>
      <c r="Y9" s="121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EJ9" s="123"/>
    </row>
    <row r="10" spans="1:140" s="172" customFormat="1" x14ac:dyDescent="0.2"/>
    <row r="11" spans="1:140" ht="51" x14ac:dyDescent="0.2">
      <c r="A11" s="83"/>
      <c r="B11" s="84" t="s">
        <v>415</v>
      </c>
      <c r="C11" s="84" t="s">
        <v>163</v>
      </c>
      <c r="D11" s="84" t="s">
        <v>414</v>
      </c>
      <c r="E11" s="84" t="s">
        <v>165</v>
      </c>
      <c r="F11" s="84" t="s">
        <v>166</v>
      </c>
      <c r="G11" s="84" t="s">
        <v>204</v>
      </c>
      <c r="H11" s="84" t="s">
        <v>205</v>
      </c>
      <c r="I11" s="84" t="s">
        <v>206</v>
      </c>
      <c r="J11" s="84" t="s">
        <v>207</v>
      </c>
      <c r="K11" s="84" t="s">
        <v>208</v>
      </c>
      <c r="L11" s="84" t="s">
        <v>172</v>
      </c>
      <c r="M11" s="84" t="s">
        <v>173</v>
      </c>
      <c r="N11" s="84" t="s">
        <v>174</v>
      </c>
      <c r="O11" s="84" t="s">
        <v>175</v>
      </c>
      <c r="P11" s="84" t="s">
        <v>209</v>
      </c>
      <c r="Q11" s="84" t="s">
        <v>177</v>
      </c>
      <c r="R11" s="84" t="s">
        <v>210</v>
      </c>
      <c r="S11" s="84" t="s">
        <v>211</v>
      </c>
      <c r="T11" s="84" t="s">
        <v>212</v>
      </c>
      <c r="U11" s="84" t="s">
        <v>184</v>
      </c>
    </row>
    <row r="12" spans="1:140" x14ac:dyDescent="0.2">
      <c r="A12" s="82">
        <v>1</v>
      </c>
      <c r="B12" s="82" t="s">
        <v>185</v>
      </c>
      <c r="C12" s="82" t="s">
        <v>213</v>
      </c>
      <c r="D12" s="82" t="s">
        <v>187</v>
      </c>
      <c r="E12" s="82" t="s">
        <v>195</v>
      </c>
      <c r="F12" s="82" t="s">
        <v>214</v>
      </c>
      <c r="G12" s="82" t="s">
        <v>215</v>
      </c>
      <c r="H12" s="91">
        <v>8716</v>
      </c>
      <c r="I12" s="87">
        <v>1254</v>
      </c>
      <c r="J12" s="88">
        <f>H12/I12</f>
        <v>6.9505582137161088</v>
      </c>
      <c r="K12" s="87">
        <v>5090</v>
      </c>
      <c r="L12" s="82" t="s">
        <v>216</v>
      </c>
      <c r="M12" s="82">
        <v>9322475</v>
      </c>
      <c r="N12" s="87">
        <v>68100</v>
      </c>
      <c r="O12" s="82">
        <v>294</v>
      </c>
      <c r="P12" s="82">
        <v>32</v>
      </c>
      <c r="Q12" s="82">
        <v>10.5</v>
      </c>
      <c r="R12" s="82">
        <v>22</v>
      </c>
      <c r="S12" s="82" t="s">
        <v>217</v>
      </c>
      <c r="T12" s="87">
        <f>E30</f>
        <v>6660</v>
      </c>
      <c r="U12" s="90" t="s">
        <v>218</v>
      </c>
    </row>
    <row r="13" spans="1:140" x14ac:dyDescent="0.2">
      <c r="A13" s="82">
        <v>2</v>
      </c>
      <c r="B13" s="82" t="s">
        <v>219</v>
      </c>
      <c r="C13" s="82" t="s">
        <v>220</v>
      </c>
      <c r="D13" s="82" t="s">
        <v>187</v>
      </c>
      <c r="E13" s="82" t="s">
        <v>195</v>
      </c>
      <c r="F13" s="82" t="s">
        <v>221</v>
      </c>
      <c r="G13" s="82" t="s">
        <v>215</v>
      </c>
      <c r="H13" s="91">
        <v>26413.62</v>
      </c>
      <c r="I13" s="87">
        <v>11760</v>
      </c>
      <c r="J13" s="88">
        <v>2.2460561224489797</v>
      </c>
      <c r="K13" s="87">
        <v>9572</v>
      </c>
      <c r="L13" s="82" t="s">
        <v>222</v>
      </c>
      <c r="M13" s="82">
        <v>9314258</v>
      </c>
      <c r="N13" s="87">
        <v>111737</v>
      </c>
      <c r="O13" s="82">
        <v>337</v>
      </c>
      <c r="P13" s="82">
        <v>46</v>
      </c>
      <c r="Q13" s="82">
        <v>13.8</v>
      </c>
      <c r="R13" s="82">
        <v>25</v>
      </c>
      <c r="S13" s="82" t="s">
        <v>223</v>
      </c>
      <c r="T13" s="87">
        <f>E39</f>
        <v>10531</v>
      </c>
      <c r="U13" s="90" t="s">
        <v>224</v>
      </c>
    </row>
    <row r="14" spans="1:140" x14ac:dyDescent="0.2">
      <c r="A14" s="82">
        <v>3</v>
      </c>
      <c r="B14" s="82" t="s">
        <v>225</v>
      </c>
      <c r="C14" s="82" t="s">
        <v>226</v>
      </c>
      <c r="D14" s="82" t="s">
        <v>375</v>
      </c>
      <c r="E14" s="82" t="s">
        <v>227</v>
      </c>
      <c r="F14" s="82" t="s">
        <v>228</v>
      </c>
      <c r="G14" s="82" t="s">
        <v>229</v>
      </c>
      <c r="H14" s="91">
        <v>695456.02674593998</v>
      </c>
      <c r="I14" s="87">
        <v>18000</v>
      </c>
      <c r="J14" s="88">
        <v>38.636445930329998</v>
      </c>
      <c r="K14" s="87">
        <v>8212</v>
      </c>
      <c r="L14" s="82" t="s">
        <v>230</v>
      </c>
      <c r="M14" s="82">
        <v>9302138</v>
      </c>
      <c r="N14" s="87">
        <v>99214</v>
      </c>
      <c r="O14" s="82">
        <v>336</v>
      </c>
      <c r="P14" s="82">
        <v>45.8</v>
      </c>
      <c r="Q14" s="82">
        <v>12.9</v>
      </c>
      <c r="R14" s="82">
        <v>21.3</v>
      </c>
      <c r="S14" s="82" t="s">
        <v>231</v>
      </c>
      <c r="T14" s="87">
        <f>E47</f>
        <v>4854</v>
      </c>
      <c r="U14" s="128" t="s">
        <v>232</v>
      </c>
    </row>
    <row r="15" spans="1:140" x14ac:dyDescent="0.2">
      <c r="A15" s="82">
        <v>4</v>
      </c>
      <c r="B15" s="82" t="s">
        <v>187</v>
      </c>
      <c r="C15" s="82" t="s">
        <v>195</v>
      </c>
      <c r="D15" s="82" t="s">
        <v>375</v>
      </c>
      <c r="E15" s="82" t="s">
        <v>227</v>
      </c>
      <c r="F15" s="82" t="s">
        <v>233</v>
      </c>
      <c r="G15" s="82" t="s">
        <v>234</v>
      </c>
      <c r="H15" s="91">
        <v>117724</v>
      </c>
      <c r="I15" s="87">
        <v>8187</v>
      </c>
      <c r="J15" s="88">
        <v>14.379381946989129</v>
      </c>
      <c r="K15" s="87">
        <v>8452</v>
      </c>
      <c r="L15" s="82" t="s">
        <v>235</v>
      </c>
      <c r="M15" s="82">
        <v>9604081</v>
      </c>
      <c r="N15" s="87">
        <v>104366</v>
      </c>
      <c r="O15" s="82">
        <v>334.98</v>
      </c>
      <c r="P15" s="82">
        <v>45.8</v>
      </c>
      <c r="Q15" s="82">
        <v>11.9</v>
      </c>
      <c r="R15" s="82">
        <v>25</v>
      </c>
      <c r="S15" s="82" t="s">
        <v>236</v>
      </c>
      <c r="T15" s="87">
        <f>E56</f>
        <v>5781.38</v>
      </c>
      <c r="U15" s="90" t="s">
        <v>237</v>
      </c>
    </row>
    <row r="16" spans="1:140" x14ac:dyDescent="0.2">
      <c r="A16" s="82">
        <v>5</v>
      </c>
      <c r="B16" s="82" t="s">
        <v>238</v>
      </c>
      <c r="C16" s="82" t="s">
        <v>239</v>
      </c>
      <c r="D16" s="82" t="s">
        <v>375</v>
      </c>
      <c r="E16" s="82" t="s">
        <v>240</v>
      </c>
      <c r="F16" s="82" t="s">
        <v>241</v>
      </c>
      <c r="G16" s="82" t="s">
        <v>234</v>
      </c>
      <c r="H16" s="91">
        <v>144126.90956133275</v>
      </c>
      <c r="I16" s="87">
        <v>8791</v>
      </c>
      <c r="J16" s="88">
        <v>16.39482533970342</v>
      </c>
      <c r="K16" s="87">
        <v>8888</v>
      </c>
      <c r="L16" s="82" t="s">
        <v>242</v>
      </c>
      <c r="M16" s="82">
        <v>9477878</v>
      </c>
      <c r="N16" s="87">
        <v>101544</v>
      </c>
      <c r="O16" s="82">
        <v>334.95</v>
      </c>
      <c r="P16" s="82">
        <v>42.85</v>
      </c>
      <c r="Q16" s="82">
        <v>11.2</v>
      </c>
      <c r="R16" s="82">
        <v>24</v>
      </c>
      <c r="S16" s="82" t="s">
        <v>243</v>
      </c>
      <c r="T16" s="87">
        <f>E67</f>
        <v>9257</v>
      </c>
      <c r="U16" s="90" t="s">
        <v>244</v>
      </c>
    </row>
    <row r="17" spans="1:30" ht="15.75" x14ac:dyDescent="0.25">
      <c r="A17" s="82">
        <v>6</v>
      </c>
      <c r="B17" s="82" t="s">
        <v>375</v>
      </c>
      <c r="C17" s="82" t="s">
        <v>227</v>
      </c>
      <c r="D17" s="82" t="s">
        <v>187</v>
      </c>
      <c r="E17" s="82" t="s">
        <v>195</v>
      </c>
      <c r="F17" s="82" t="s">
        <v>245</v>
      </c>
      <c r="G17" s="82" t="s">
        <v>246</v>
      </c>
      <c r="H17" s="91">
        <v>560</v>
      </c>
      <c r="I17" s="87">
        <v>18662</v>
      </c>
      <c r="J17" s="88">
        <v>3.0007501875468866E-2</v>
      </c>
      <c r="K17" s="87">
        <v>13386</v>
      </c>
      <c r="L17" s="82" t="s">
        <v>247</v>
      </c>
      <c r="M17" s="82">
        <v>9516442</v>
      </c>
      <c r="N17" s="87">
        <v>156572</v>
      </c>
      <c r="O17" s="82">
        <v>365.9</v>
      </c>
      <c r="P17" s="82">
        <v>51.2</v>
      </c>
      <c r="Q17" s="82">
        <v>11.7</v>
      </c>
      <c r="R17" s="82">
        <v>24</v>
      </c>
      <c r="S17" s="82" t="s">
        <v>248</v>
      </c>
      <c r="T17" s="87">
        <f>E78</f>
        <v>6668</v>
      </c>
      <c r="U17" s="92" t="s">
        <v>249</v>
      </c>
    </row>
    <row r="18" spans="1:30" x14ac:dyDescent="0.2">
      <c r="H18" s="309" t="s">
        <v>416</v>
      </c>
      <c r="I18" s="309"/>
      <c r="J18" s="309"/>
    </row>
    <row r="19" spans="1:30" x14ac:dyDescent="0.2">
      <c r="A19" s="82" t="s">
        <v>349</v>
      </c>
      <c r="G19" s="82" t="s">
        <v>354</v>
      </c>
    </row>
    <row r="20" spans="1:30" x14ac:dyDescent="0.2">
      <c r="A20" s="307" t="s">
        <v>355</v>
      </c>
      <c r="B20" s="307"/>
      <c r="C20" s="307"/>
      <c r="D20" s="307"/>
      <c r="E20" s="307"/>
      <c r="F20" s="127" t="s">
        <v>353</v>
      </c>
      <c r="G20" s="137" t="str">
        <f>'Environmental Inputs'!I11</f>
        <v xml:space="preserve">GSA </v>
      </c>
      <c r="H20" s="137" t="str">
        <f>'Environmental Inputs'!J11</f>
        <v xml:space="preserve">GSA -1 </v>
      </c>
      <c r="I20" s="137" t="str">
        <f>'Environmental Inputs'!K11</f>
        <v>GSA -2</v>
      </c>
      <c r="J20" s="137" t="str">
        <f>'Environmental Inputs'!L11</f>
        <v>GSA -3</v>
      </c>
      <c r="K20" s="137" t="str">
        <f>'Environmental Inputs'!M11</f>
        <v>GSA -4</v>
      </c>
      <c r="L20" s="137" t="str">
        <f>'Environmental Inputs'!N11</f>
        <v>GSA -5</v>
      </c>
      <c r="M20" s="137" t="str">
        <f>'Environmental Inputs'!O11</f>
        <v>GSA -6</v>
      </c>
      <c r="N20" s="137" t="str">
        <f>'Environmental Inputs'!P11</f>
        <v>GSA -7</v>
      </c>
      <c r="O20" s="137" t="str">
        <f>'Environmental Inputs'!Q11</f>
        <v>GSA -8</v>
      </c>
      <c r="P20" s="137" t="str">
        <f>'Environmental Inputs'!R11</f>
        <v>GSA -9</v>
      </c>
      <c r="Q20" s="137" t="str">
        <f>'Environmental Inputs'!S11</f>
        <v>GSA -10</v>
      </c>
      <c r="R20" s="126"/>
      <c r="S20" s="126"/>
      <c r="T20" s="308" t="s">
        <v>358</v>
      </c>
      <c r="U20" s="308"/>
      <c r="V20" s="308"/>
      <c r="W20" s="308"/>
      <c r="X20" s="308"/>
      <c r="Y20" s="308"/>
      <c r="Z20" s="308"/>
      <c r="AA20" s="308"/>
      <c r="AB20" s="308"/>
      <c r="AC20" s="308"/>
      <c r="AD20" s="308"/>
    </row>
    <row r="21" spans="1:30" x14ac:dyDescent="0.2">
      <c r="A21" s="125"/>
      <c r="B21" s="125" t="s">
        <v>250</v>
      </c>
      <c r="C21" s="125" t="s">
        <v>350</v>
      </c>
      <c r="D21" s="125" t="s">
        <v>351</v>
      </c>
      <c r="E21" s="125" t="s">
        <v>251</v>
      </c>
      <c r="F21" s="139"/>
      <c r="G21" s="137" t="str">
        <f>'Environmental Inputs'!I12</f>
        <v>(knots)</v>
      </c>
      <c r="H21" s="137" t="str">
        <f>'Environmental Inputs'!J12</f>
        <v>(knots)</v>
      </c>
      <c r="I21" s="137" t="str">
        <f>'Environmental Inputs'!K12</f>
        <v>(knots)</v>
      </c>
      <c r="J21" s="137" t="str">
        <f>'Environmental Inputs'!L12</f>
        <v>(knots)</v>
      </c>
      <c r="K21" s="137" t="str">
        <f>'Environmental Inputs'!M12</f>
        <v>(knots)</v>
      </c>
      <c r="L21" s="137" t="str">
        <f>'Environmental Inputs'!N12</f>
        <v>(knots)</v>
      </c>
      <c r="M21" s="137" t="str">
        <f>'Environmental Inputs'!O12</f>
        <v>(knots)</v>
      </c>
      <c r="N21" s="137" t="str">
        <f>'Environmental Inputs'!P12</f>
        <v>(knots)</v>
      </c>
      <c r="O21" s="137" t="str">
        <f>'Environmental Inputs'!Q12</f>
        <v>(knots)</v>
      </c>
      <c r="P21" s="137" t="str">
        <f>'Environmental Inputs'!R12</f>
        <v>(knots)</v>
      </c>
      <c r="Q21" s="137" t="str">
        <f>'Environmental Inputs'!S12</f>
        <v>(knots)</v>
      </c>
      <c r="R21" s="126"/>
      <c r="S21" s="126"/>
      <c r="T21" s="127" t="s">
        <v>181</v>
      </c>
      <c r="U21" s="127" t="s">
        <v>182</v>
      </c>
      <c r="V21" s="127" t="s">
        <v>183</v>
      </c>
      <c r="W21" s="127" t="s">
        <v>318</v>
      </c>
      <c r="X21" s="127" t="s">
        <v>319</v>
      </c>
      <c r="Y21" s="127" t="s">
        <v>320</v>
      </c>
      <c r="Z21" s="127" t="s">
        <v>321</v>
      </c>
      <c r="AA21" s="127" t="s">
        <v>322</v>
      </c>
      <c r="AB21" s="127" t="s">
        <v>323</v>
      </c>
      <c r="AC21" s="127" t="s">
        <v>324</v>
      </c>
      <c r="AD21" s="127" t="s">
        <v>325</v>
      </c>
    </row>
    <row r="22" spans="1:30" x14ac:dyDescent="0.2">
      <c r="A22" s="82">
        <v>1</v>
      </c>
      <c r="B22" s="82" t="s">
        <v>252</v>
      </c>
      <c r="C22" s="152">
        <v>23</v>
      </c>
      <c r="D22" s="152"/>
      <c r="E22" s="152"/>
      <c r="F22" s="153"/>
      <c r="G22" s="151">
        <f>'Environmental Inputs'!I15</f>
        <v>16.3</v>
      </c>
      <c r="H22" s="151">
        <f>'Environmental Inputs'!J15</f>
        <v>15.65</v>
      </c>
      <c r="I22" s="151">
        <f>'Environmental Inputs'!K15</f>
        <v>15</v>
      </c>
      <c r="J22" s="151">
        <f>'Environmental Inputs'!L15</f>
        <v>14.35</v>
      </c>
      <c r="K22" s="151">
        <f>'Environmental Inputs'!M15</f>
        <v>13.7</v>
      </c>
      <c r="L22" s="151">
        <f>'Environmental Inputs'!N15</f>
        <v>13.049999999999999</v>
      </c>
      <c r="M22" s="151">
        <f>'Environmental Inputs'!O15</f>
        <v>12.399999999999999</v>
      </c>
      <c r="N22" s="151">
        <f>'Environmental Inputs'!P15</f>
        <v>11.749999999999998</v>
      </c>
      <c r="O22" s="151">
        <f>'Environmental Inputs'!Q15</f>
        <v>11.099999999999998</v>
      </c>
      <c r="P22" s="151">
        <f>'Environmental Inputs'!R15</f>
        <v>10.449999999999998</v>
      </c>
      <c r="Q22" s="151">
        <f>'Environmental Inputs'!S15</f>
        <v>10</v>
      </c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</row>
    <row r="23" spans="1:30" x14ac:dyDescent="0.2">
      <c r="A23" s="82">
        <f>A22+1</f>
        <v>2</v>
      </c>
      <c r="B23" s="82" t="s">
        <v>253</v>
      </c>
      <c r="C23" s="152">
        <v>26</v>
      </c>
      <c r="D23" s="152">
        <f>C23-C22</f>
        <v>3</v>
      </c>
      <c r="E23" s="154">
        <v>582</v>
      </c>
      <c r="F23" s="155">
        <f>(E23/$R$12)/24</f>
        <v>1.1022727272727273</v>
      </c>
      <c r="G23" s="151">
        <f>G22</f>
        <v>16.3</v>
      </c>
      <c r="H23" s="151">
        <f t="shared" ref="H23:Q23" si="0">H22</f>
        <v>15.65</v>
      </c>
      <c r="I23" s="151">
        <f t="shared" si="0"/>
        <v>15</v>
      </c>
      <c r="J23" s="151">
        <f t="shared" si="0"/>
        <v>14.35</v>
      </c>
      <c r="K23" s="151">
        <f t="shared" si="0"/>
        <v>13.7</v>
      </c>
      <c r="L23" s="151">
        <f t="shared" si="0"/>
        <v>13.049999999999999</v>
      </c>
      <c r="M23" s="151">
        <f t="shared" si="0"/>
        <v>12.399999999999999</v>
      </c>
      <c r="N23" s="151">
        <f t="shared" si="0"/>
        <v>11.749999999999998</v>
      </c>
      <c r="O23" s="151">
        <f t="shared" si="0"/>
        <v>11.099999999999998</v>
      </c>
      <c r="P23" s="151">
        <f t="shared" si="0"/>
        <v>10.449999999999998</v>
      </c>
      <c r="Q23" s="151">
        <f t="shared" si="0"/>
        <v>10</v>
      </c>
      <c r="S23" s="129"/>
      <c r="T23" s="159">
        <f>($E$23/G23)/24</f>
        <v>1.4877300613496933</v>
      </c>
      <c r="U23" s="159">
        <f t="shared" ref="U23:AD23" si="1">($E$23/H23)/24</f>
        <v>1.5495207667731627</v>
      </c>
      <c r="V23" s="159">
        <f t="shared" si="1"/>
        <v>1.6166666666666665</v>
      </c>
      <c r="W23" s="159">
        <f t="shared" si="1"/>
        <v>1.6898954703832754</v>
      </c>
      <c r="X23" s="159">
        <f t="shared" si="1"/>
        <v>1.7700729927007302</v>
      </c>
      <c r="Y23" s="159">
        <f t="shared" si="1"/>
        <v>1.8582375478927204</v>
      </c>
      <c r="Z23" s="159">
        <f t="shared" si="1"/>
        <v>1.9556451612903227</v>
      </c>
      <c r="AA23" s="159">
        <f t="shared" si="1"/>
        <v>2.063829787234043</v>
      </c>
      <c r="AB23" s="159">
        <f t="shared" si="1"/>
        <v>2.1846846846846852</v>
      </c>
      <c r="AC23" s="159">
        <f t="shared" si="1"/>
        <v>2.3205741626794265</v>
      </c>
      <c r="AD23" s="159">
        <f t="shared" si="1"/>
        <v>2.4250000000000003</v>
      </c>
    </row>
    <row r="24" spans="1:30" x14ac:dyDescent="0.2">
      <c r="A24" s="82">
        <f t="shared" ref="A24:A29" si="2">A23+1</f>
        <v>3</v>
      </c>
      <c r="B24" s="82" t="s">
        <v>254</v>
      </c>
      <c r="C24" s="152">
        <v>29</v>
      </c>
      <c r="D24" s="152">
        <f>(C24-C23)+D23</f>
        <v>6</v>
      </c>
      <c r="E24" s="154">
        <v>515</v>
      </c>
      <c r="F24" s="155">
        <f t="shared" ref="F24:F29" si="3">(E24/$R$12)/24</f>
        <v>0.97537878787878796</v>
      </c>
      <c r="G24" s="151">
        <f t="shared" ref="G24:G29" si="4">G23</f>
        <v>16.3</v>
      </c>
      <c r="H24" s="151">
        <f t="shared" ref="H24:H29" si="5">H23</f>
        <v>15.65</v>
      </c>
      <c r="I24" s="151">
        <f t="shared" ref="I24:I29" si="6">I23</f>
        <v>15</v>
      </c>
      <c r="J24" s="151">
        <f t="shared" ref="J24:J29" si="7">J23</f>
        <v>14.35</v>
      </c>
      <c r="K24" s="151">
        <f t="shared" ref="K24:K29" si="8">K23</f>
        <v>13.7</v>
      </c>
      <c r="L24" s="151">
        <f t="shared" ref="L24:L29" si="9">L23</f>
        <v>13.049999999999999</v>
      </c>
      <c r="M24" s="151">
        <f t="shared" ref="M24:M29" si="10">M23</f>
        <v>12.399999999999999</v>
      </c>
      <c r="N24" s="151">
        <f t="shared" ref="N24:N29" si="11">N23</f>
        <v>11.749999999999998</v>
      </c>
      <c r="O24" s="151">
        <f t="shared" ref="O24:O29" si="12">O23</f>
        <v>11.099999999999998</v>
      </c>
      <c r="P24" s="151">
        <f t="shared" ref="P24:P29" si="13">P23</f>
        <v>10.449999999999998</v>
      </c>
      <c r="Q24" s="151">
        <f t="shared" ref="Q24:Q29" si="14">Q23</f>
        <v>10</v>
      </c>
      <c r="S24" s="129"/>
      <c r="T24" s="159">
        <f>($E$24/G24)/24</f>
        <v>1.3164621676891615</v>
      </c>
      <c r="U24" s="159">
        <f t="shared" ref="U24:AD24" si="15">($E$24/H24)/24</f>
        <v>1.371139510117146</v>
      </c>
      <c r="V24" s="159">
        <f t="shared" si="15"/>
        <v>1.4305555555555556</v>
      </c>
      <c r="W24" s="159">
        <f t="shared" si="15"/>
        <v>1.4953542392566783</v>
      </c>
      <c r="X24" s="159">
        <f t="shared" si="15"/>
        <v>1.5663017031630171</v>
      </c>
      <c r="Y24" s="159">
        <f t="shared" si="15"/>
        <v>1.6443167305236273</v>
      </c>
      <c r="Z24" s="159">
        <f t="shared" si="15"/>
        <v>1.7305107526881722</v>
      </c>
      <c r="AA24" s="159">
        <f t="shared" si="15"/>
        <v>1.8262411347517735</v>
      </c>
      <c r="AB24" s="159">
        <f t="shared" si="15"/>
        <v>1.9331831831831836</v>
      </c>
      <c r="AC24" s="159">
        <f t="shared" si="15"/>
        <v>2.0534290271132383</v>
      </c>
      <c r="AD24" s="159">
        <f t="shared" si="15"/>
        <v>2.1458333333333335</v>
      </c>
    </row>
    <row r="25" spans="1:30" x14ac:dyDescent="0.2">
      <c r="A25" s="82">
        <f t="shared" si="2"/>
        <v>4</v>
      </c>
      <c r="B25" s="82" t="s">
        <v>255</v>
      </c>
      <c r="C25" s="152">
        <v>41</v>
      </c>
      <c r="D25" s="152">
        <f t="shared" ref="D25:D29" si="16">(C25-C24)+D24</f>
        <v>18</v>
      </c>
      <c r="E25" s="154">
        <v>3930</v>
      </c>
      <c r="F25" s="155">
        <f t="shared" si="3"/>
        <v>7.4431818181818175</v>
      </c>
      <c r="G25" s="151">
        <f t="shared" si="4"/>
        <v>16.3</v>
      </c>
      <c r="H25" s="151">
        <f t="shared" si="5"/>
        <v>15.65</v>
      </c>
      <c r="I25" s="151">
        <f t="shared" si="6"/>
        <v>15</v>
      </c>
      <c r="J25" s="151">
        <f t="shared" si="7"/>
        <v>14.35</v>
      </c>
      <c r="K25" s="151">
        <f t="shared" si="8"/>
        <v>13.7</v>
      </c>
      <c r="L25" s="151">
        <f t="shared" si="9"/>
        <v>13.049999999999999</v>
      </c>
      <c r="M25" s="151">
        <f t="shared" si="10"/>
        <v>12.399999999999999</v>
      </c>
      <c r="N25" s="151">
        <f t="shared" si="11"/>
        <v>11.749999999999998</v>
      </c>
      <c r="O25" s="151">
        <f t="shared" si="12"/>
        <v>11.099999999999998</v>
      </c>
      <c r="P25" s="151">
        <f t="shared" si="13"/>
        <v>10.449999999999998</v>
      </c>
      <c r="Q25" s="151">
        <f t="shared" si="14"/>
        <v>10</v>
      </c>
      <c r="S25" s="129"/>
      <c r="T25" s="159">
        <f>($E$25/G25)/24</f>
        <v>10.04601226993865</v>
      </c>
      <c r="U25" s="159">
        <f t="shared" ref="U25:AD25" si="17">($E$25/H25)/24</f>
        <v>10.463258785942491</v>
      </c>
      <c r="V25" s="159">
        <f t="shared" si="17"/>
        <v>10.916666666666666</v>
      </c>
      <c r="W25" s="159">
        <f t="shared" si="17"/>
        <v>11.411149825783973</v>
      </c>
      <c r="X25" s="159">
        <f t="shared" si="17"/>
        <v>11.952554744525548</v>
      </c>
      <c r="Y25" s="159">
        <f t="shared" si="17"/>
        <v>12.547892720306514</v>
      </c>
      <c r="Z25" s="159">
        <f t="shared" si="17"/>
        <v>13.205645161290326</v>
      </c>
      <c r="AA25" s="159">
        <f t="shared" si="17"/>
        <v>13.93617021276596</v>
      </c>
      <c r="AB25" s="159">
        <f t="shared" si="17"/>
        <v>14.752252252252255</v>
      </c>
      <c r="AC25" s="159">
        <f t="shared" si="17"/>
        <v>15.669856459330148</v>
      </c>
      <c r="AD25" s="159">
        <f t="shared" si="17"/>
        <v>16.375</v>
      </c>
    </row>
    <row r="26" spans="1:30" x14ac:dyDescent="0.2">
      <c r="A26" s="82">
        <f t="shared" si="2"/>
        <v>5</v>
      </c>
      <c r="B26" s="82" t="s">
        <v>256</v>
      </c>
      <c r="C26" s="152">
        <v>42</v>
      </c>
      <c r="D26" s="152">
        <f t="shared" si="16"/>
        <v>19</v>
      </c>
      <c r="E26" s="154">
        <v>360</v>
      </c>
      <c r="F26" s="155">
        <f t="shared" si="3"/>
        <v>0.68181818181818177</v>
      </c>
      <c r="G26" s="151">
        <f t="shared" si="4"/>
        <v>16.3</v>
      </c>
      <c r="H26" s="151">
        <f t="shared" si="5"/>
        <v>15.65</v>
      </c>
      <c r="I26" s="151">
        <f t="shared" si="6"/>
        <v>15</v>
      </c>
      <c r="J26" s="151">
        <f t="shared" si="7"/>
        <v>14.35</v>
      </c>
      <c r="K26" s="151">
        <f t="shared" si="8"/>
        <v>13.7</v>
      </c>
      <c r="L26" s="151">
        <f t="shared" si="9"/>
        <v>13.049999999999999</v>
      </c>
      <c r="M26" s="151">
        <f t="shared" si="10"/>
        <v>12.399999999999999</v>
      </c>
      <c r="N26" s="151">
        <f t="shared" si="11"/>
        <v>11.749999999999998</v>
      </c>
      <c r="O26" s="151">
        <f t="shared" si="12"/>
        <v>11.099999999999998</v>
      </c>
      <c r="P26" s="151">
        <f t="shared" si="13"/>
        <v>10.449999999999998</v>
      </c>
      <c r="Q26" s="151">
        <f t="shared" si="14"/>
        <v>10</v>
      </c>
      <c r="S26" s="129"/>
      <c r="T26" s="159">
        <f>($E$26/G26)/24</f>
        <v>0.92024539877300615</v>
      </c>
      <c r="U26" s="159">
        <f t="shared" ref="U26:AD26" si="18">($E$26/H26)/24</f>
        <v>0.95846645367412142</v>
      </c>
      <c r="V26" s="159">
        <f t="shared" si="18"/>
        <v>1</v>
      </c>
      <c r="W26" s="159">
        <f t="shared" si="18"/>
        <v>1.0452961672473868</v>
      </c>
      <c r="X26" s="159">
        <f t="shared" si="18"/>
        <v>1.0948905109489051</v>
      </c>
      <c r="Y26" s="159">
        <f t="shared" si="18"/>
        <v>1.149425287356322</v>
      </c>
      <c r="Z26" s="159">
        <f t="shared" si="18"/>
        <v>1.2096774193548387</v>
      </c>
      <c r="AA26" s="159">
        <f t="shared" si="18"/>
        <v>1.2765957446808514</v>
      </c>
      <c r="AB26" s="159">
        <f t="shared" si="18"/>
        <v>1.3513513513513515</v>
      </c>
      <c r="AC26" s="159">
        <f t="shared" si="18"/>
        <v>1.4354066985645935</v>
      </c>
      <c r="AD26" s="159">
        <f t="shared" si="18"/>
        <v>1.5</v>
      </c>
    </row>
    <row r="27" spans="1:30" x14ac:dyDescent="0.2">
      <c r="A27" s="82">
        <f t="shared" si="2"/>
        <v>6</v>
      </c>
      <c r="B27" s="82" t="s">
        <v>257</v>
      </c>
      <c r="C27" s="152">
        <f>C25+3</f>
        <v>44</v>
      </c>
      <c r="D27" s="152">
        <f t="shared" si="16"/>
        <v>21</v>
      </c>
      <c r="E27" s="154">
        <v>372</v>
      </c>
      <c r="F27" s="155">
        <f t="shared" si="3"/>
        <v>0.70454545454545459</v>
      </c>
      <c r="G27" s="151">
        <f t="shared" si="4"/>
        <v>16.3</v>
      </c>
      <c r="H27" s="151">
        <f t="shared" si="5"/>
        <v>15.65</v>
      </c>
      <c r="I27" s="151">
        <f t="shared" si="6"/>
        <v>15</v>
      </c>
      <c r="J27" s="151">
        <f t="shared" si="7"/>
        <v>14.35</v>
      </c>
      <c r="K27" s="151">
        <f t="shared" si="8"/>
        <v>13.7</v>
      </c>
      <c r="L27" s="151">
        <f t="shared" si="9"/>
        <v>13.049999999999999</v>
      </c>
      <c r="M27" s="151">
        <f t="shared" si="10"/>
        <v>12.399999999999999</v>
      </c>
      <c r="N27" s="151">
        <f t="shared" si="11"/>
        <v>11.749999999999998</v>
      </c>
      <c r="O27" s="151">
        <f t="shared" si="12"/>
        <v>11.099999999999998</v>
      </c>
      <c r="P27" s="151">
        <f t="shared" si="13"/>
        <v>10.449999999999998</v>
      </c>
      <c r="Q27" s="151">
        <f t="shared" si="14"/>
        <v>10</v>
      </c>
      <c r="S27" s="129"/>
      <c r="T27" s="159">
        <f>($E$27/G27)/24</f>
        <v>0.95092024539877296</v>
      </c>
      <c r="U27" s="159">
        <f t="shared" ref="U27:AD27" si="19">($E$27/H27)/24</f>
        <v>0.99041533546325866</v>
      </c>
      <c r="V27" s="159">
        <f t="shared" si="19"/>
        <v>1.0333333333333334</v>
      </c>
      <c r="W27" s="159">
        <f t="shared" si="19"/>
        <v>1.0801393728222997</v>
      </c>
      <c r="X27" s="159">
        <f t="shared" si="19"/>
        <v>1.1313868613138687</v>
      </c>
      <c r="Y27" s="159">
        <f t="shared" si="19"/>
        <v>1.1877394636015326</v>
      </c>
      <c r="Z27" s="159">
        <f t="shared" si="19"/>
        <v>1.2500000000000002</v>
      </c>
      <c r="AA27" s="159">
        <f t="shared" si="19"/>
        <v>1.3191489361702129</v>
      </c>
      <c r="AB27" s="159">
        <f t="shared" si="19"/>
        <v>1.3963963963963968</v>
      </c>
      <c r="AC27" s="159">
        <f t="shared" si="19"/>
        <v>1.4832535885167468</v>
      </c>
      <c r="AD27" s="159">
        <f t="shared" si="19"/>
        <v>1.55</v>
      </c>
    </row>
    <row r="28" spans="1:30" x14ac:dyDescent="0.2">
      <c r="A28" s="82">
        <f t="shared" si="2"/>
        <v>7</v>
      </c>
      <c r="B28" s="82" t="s">
        <v>188</v>
      </c>
      <c r="C28" s="152">
        <f>C25+5</f>
        <v>46</v>
      </c>
      <c r="D28" s="152">
        <f t="shared" si="16"/>
        <v>23</v>
      </c>
      <c r="E28" s="154">
        <v>502</v>
      </c>
      <c r="F28" s="155">
        <f t="shared" si="3"/>
        <v>0.95075757575757569</v>
      </c>
      <c r="G28" s="151">
        <f t="shared" si="4"/>
        <v>16.3</v>
      </c>
      <c r="H28" s="151">
        <f t="shared" si="5"/>
        <v>15.65</v>
      </c>
      <c r="I28" s="151">
        <f t="shared" si="6"/>
        <v>15</v>
      </c>
      <c r="J28" s="151">
        <f t="shared" si="7"/>
        <v>14.35</v>
      </c>
      <c r="K28" s="151">
        <f t="shared" si="8"/>
        <v>13.7</v>
      </c>
      <c r="L28" s="151">
        <f t="shared" si="9"/>
        <v>13.049999999999999</v>
      </c>
      <c r="M28" s="151">
        <f t="shared" si="10"/>
        <v>12.399999999999999</v>
      </c>
      <c r="N28" s="151">
        <f t="shared" si="11"/>
        <v>11.749999999999998</v>
      </c>
      <c r="O28" s="151">
        <f t="shared" si="12"/>
        <v>11.099999999999998</v>
      </c>
      <c r="P28" s="151">
        <f t="shared" si="13"/>
        <v>10.449999999999998</v>
      </c>
      <c r="Q28" s="151">
        <f t="shared" si="14"/>
        <v>10</v>
      </c>
      <c r="S28" s="129"/>
      <c r="T28" s="159">
        <f>($E$28/G28)/24</f>
        <v>1.2832310838445806</v>
      </c>
      <c r="U28" s="159">
        <f t="shared" ref="U28:AD28" si="20">($E$28/H28)/24</f>
        <v>1.3365282215122471</v>
      </c>
      <c r="V28" s="159">
        <f t="shared" si="20"/>
        <v>1.3944444444444446</v>
      </c>
      <c r="W28" s="159">
        <f t="shared" si="20"/>
        <v>1.4576074332171893</v>
      </c>
      <c r="X28" s="159">
        <f t="shared" si="20"/>
        <v>1.52676399026764</v>
      </c>
      <c r="Y28" s="159">
        <f t="shared" si="20"/>
        <v>1.6028097062579822</v>
      </c>
      <c r="Z28" s="159">
        <f t="shared" si="20"/>
        <v>1.6868279569892477</v>
      </c>
      <c r="AA28" s="159">
        <f t="shared" si="20"/>
        <v>1.7801418439716314</v>
      </c>
      <c r="AB28" s="159">
        <f t="shared" si="20"/>
        <v>1.8843843843843846</v>
      </c>
      <c r="AC28" s="159">
        <f t="shared" si="20"/>
        <v>2.0015948963317389</v>
      </c>
      <c r="AD28" s="159">
        <f t="shared" si="20"/>
        <v>2.0916666666666668</v>
      </c>
    </row>
    <row r="29" spans="1:30" x14ac:dyDescent="0.2">
      <c r="A29" s="82">
        <f t="shared" si="2"/>
        <v>8</v>
      </c>
      <c r="B29" s="82" t="s">
        <v>195</v>
      </c>
      <c r="C29" s="152">
        <f>C25+8</f>
        <v>49</v>
      </c>
      <c r="D29" s="152">
        <f t="shared" si="16"/>
        <v>26</v>
      </c>
      <c r="E29" s="154">
        <v>399</v>
      </c>
      <c r="F29" s="155">
        <f t="shared" si="3"/>
        <v>0.75568181818181823</v>
      </c>
      <c r="G29" s="151">
        <f t="shared" si="4"/>
        <v>16.3</v>
      </c>
      <c r="H29" s="151">
        <f t="shared" si="5"/>
        <v>15.65</v>
      </c>
      <c r="I29" s="151">
        <f t="shared" si="6"/>
        <v>15</v>
      </c>
      <c r="J29" s="151">
        <f t="shared" si="7"/>
        <v>14.35</v>
      </c>
      <c r="K29" s="151">
        <f t="shared" si="8"/>
        <v>13.7</v>
      </c>
      <c r="L29" s="151">
        <f t="shared" si="9"/>
        <v>13.049999999999999</v>
      </c>
      <c r="M29" s="151">
        <f t="shared" si="10"/>
        <v>12.399999999999999</v>
      </c>
      <c r="N29" s="151">
        <f t="shared" si="11"/>
        <v>11.749999999999998</v>
      </c>
      <c r="O29" s="151">
        <f t="shared" si="12"/>
        <v>11.099999999999998</v>
      </c>
      <c r="P29" s="151">
        <f t="shared" si="13"/>
        <v>10.449999999999998</v>
      </c>
      <c r="Q29" s="151">
        <f t="shared" si="14"/>
        <v>10</v>
      </c>
      <c r="S29" s="129"/>
      <c r="T29" s="159">
        <f>($E$29/G29)/24</f>
        <v>1.0199386503067485</v>
      </c>
      <c r="U29" s="159">
        <f t="shared" ref="U29:AD29" si="21">($E$29/H29)/24</f>
        <v>1.0623003194888179</v>
      </c>
      <c r="V29" s="159">
        <f t="shared" si="21"/>
        <v>1.1083333333333334</v>
      </c>
      <c r="W29" s="159">
        <f t="shared" si="21"/>
        <v>1.1585365853658536</v>
      </c>
      <c r="X29" s="159">
        <f t="shared" si="21"/>
        <v>1.2135036496350364</v>
      </c>
      <c r="Y29" s="159">
        <f t="shared" si="21"/>
        <v>1.2739463601532568</v>
      </c>
      <c r="Z29" s="159">
        <f t="shared" si="21"/>
        <v>1.340725806451613</v>
      </c>
      <c r="AA29" s="159">
        <f t="shared" si="21"/>
        <v>1.4148936170212769</v>
      </c>
      <c r="AB29" s="159">
        <f t="shared" si="21"/>
        <v>1.4977477477477479</v>
      </c>
      <c r="AC29" s="159">
        <f t="shared" si="21"/>
        <v>1.5909090909090915</v>
      </c>
      <c r="AD29" s="159">
        <f t="shared" si="21"/>
        <v>1.6624999999999999</v>
      </c>
    </row>
    <row r="30" spans="1:30" x14ac:dyDescent="0.2">
      <c r="B30" s="130">
        <f>C29-C22</f>
        <v>26</v>
      </c>
      <c r="C30" s="82" t="s">
        <v>352</v>
      </c>
      <c r="E30" s="131">
        <f>SUM(E23:E29)</f>
        <v>6660</v>
      </c>
      <c r="F30" s="155">
        <f>SUM(F23:F29)</f>
        <v>12.613636363636363</v>
      </c>
      <c r="T30" s="160">
        <f>SUM(T23:T29)</f>
        <v>17.024539877300612</v>
      </c>
      <c r="U30" s="160">
        <f t="shared" ref="U30:AD30" si="22">SUM(U23:U29)</f>
        <v>17.731629392971243</v>
      </c>
      <c r="V30" s="160">
        <f t="shared" si="22"/>
        <v>18.5</v>
      </c>
      <c r="W30" s="160">
        <f t="shared" si="22"/>
        <v>19.337979094076655</v>
      </c>
      <c r="X30" s="160">
        <f t="shared" si="22"/>
        <v>20.255474452554743</v>
      </c>
      <c r="Y30" s="160">
        <f t="shared" si="22"/>
        <v>21.264367816091955</v>
      </c>
      <c r="Z30" s="160">
        <f t="shared" si="22"/>
        <v>22.37903225806452</v>
      </c>
      <c r="AA30" s="160">
        <f t="shared" si="22"/>
        <v>23.617021276595747</v>
      </c>
      <c r="AB30" s="160">
        <f t="shared" si="22"/>
        <v>25.000000000000004</v>
      </c>
      <c r="AC30" s="160">
        <f t="shared" si="22"/>
        <v>26.555023923444985</v>
      </c>
      <c r="AD30" s="160">
        <f t="shared" si="22"/>
        <v>27.75</v>
      </c>
    </row>
    <row r="31" spans="1:30" x14ac:dyDescent="0.2">
      <c r="A31" s="94" t="s">
        <v>218</v>
      </c>
      <c r="E31" s="166" t="s">
        <v>369</v>
      </c>
      <c r="F31" s="155">
        <f>D84*A29</f>
        <v>10.96</v>
      </c>
      <c r="T31" s="160">
        <f>F31</f>
        <v>10.96</v>
      </c>
      <c r="U31" s="160">
        <f>T31</f>
        <v>10.96</v>
      </c>
      <c r="V31" s="160">
        <f t="shared" ref="V31:AD31" si="23">U31</f>
        <v>10.96</v>
      </c>
      <c r="W31" s="160">
        <f t="shared" si="23"/>
        <v>10.96</v>
      </c>
      <c r="X31" s="160">
        <f t="shared" si="23"/>
        <v>10.96</v>
      </c>
      <c r="Y31" s="160">
        <f t="shared" si="23"/>
        <v>10.96</v>
      </c>
      <c r="Z31" s="160">
        <f t="shared" si="23"/>
        <v>10.96</v>
      </c>
      <c r="AA31" s="160">
        <f t="shared" si="23"/>
        <v>10.96</v>
      </c>
      <c r="AB31" s="160">
        <f t="shared" si="23"/>
        <v>10.96</v>
      </c>
      <c r="AC31" s="160">
        <f t="shared" si="23"/>
        <v>10.96</v>
      </c>
      <c r="AD31" s="160">
        <f t="shared" si="23"/>
        <v>10.96</v>
      </c>
    </row>
    <row r="32" spans="1:30" x14ac:dyDescent="0.2">
      <c r="E32" s="166" t="s">
        <v>370</v>
      </c>
      <c r="F32" s="156">
        <f>F31+F30</f>
        <v>23.573636363636364</v>
      </c>
      <c r="T32" s="160">
        <f>T31+T30</f>
        <v>27.984539877300612</v>
      </c>
      <c r="U32" s="160">
        <f>U31+U30</f>
        <v>28.691629392971244</v>
      </c>
      <c r="V32" s="160">
        <f t="shared" ref="V32:AD32" si="24">V31+V30</f>
        <v>29.46</v>
      </c>
      <c r="W32" s="160">
        <f t="shared" si="24"/>
        <v>30.297979094076656</v>
      </c>
      <c r="X32" s="160">
        <f t="shared" si="24"/>
        <v>31.215474452554744</v>
      </c>
      <c r="Y32" s="160">
        <f t="shared" si="24"/>
        <v>32.224367816091956</v>
      </c>
      <c r="Z32" s="160">
        <f t="shared" si="24"/>
        <v>33.33903225806452</v>
      </c>
      <c r="AA32" s="160">
        <f t="shared" si="24"/>
        <v>34.577021276595744</v>
      </c>
      <c r="AB32" s="160">
        <f t="shared" si="24"/>
        <v>35.960000000000008</v>
      </c>
      <c r="AC32" s="160">
        <f t="shared" si="24"/>
        <v>37.515023923444986</v>
      </c>
      <c r="AD32" s="160">
        <f t="shared" si="24"/>
        <v>38.71</v>
      </c>
    </row>
    <row r="33" spans="1:30" x14ac:dyDescent="0.2">
      <c r="E33" s="166" t="s">
        <v>368</v>
      </c>
      <c r="F33" s="156"/>
      <c r="T33" s="160"/>
      <c r="U33" s="160">
        <f>U32-$T$32</f>
        <v>0.70708951567063139</v>
      </c>
      <c r="V33" s="160">
        <f t="shared" ref="V33:AD33" si="25">V32-$T$32</f>
        <v>1.4754601226993884</v>
      </c>
      <c r="W33" s="160">
        <f t="shared" si="25"/>
        <v>2.3134392167760431</v>
      </c>
      <c r="X33" s="160">
        <f t="shared" si="25"/>
        <v>3.2309345752541319</v>
      </c>
      <c r="Y33" s="160">
        <f t="shared" si="25"/>
        <v>4.2398279387913433</v>
      </c>
      <c r="Z33" s="160">
        <f t="shared" si="25"/>
        <v>5.354492380763908</v>
      </c>
      <c r="AA33" s="160">
        <f t="shared" si="25"/>
        <v>6.5924813992951314</v>
      </c>
      <c r="AB33" s="160">
        <f t="shared" si="25"/>
        <v>7.9754601226993955</v>
      </c>
      <c r="AC33" s="160">
        <f t="shared" si="25"/>
        <v>9.5304840461443732</v>
      </c>
      <c r="AD33" s="160">
        <f t="shared" si="25"/>
        <v>10.725460122699388</v>
      </c>
    </row>
    <row r="34" spans="1:30" x14ac:dyDescent="0.2">
      <c r="A34" s="307" t="s">
        <v>356</v>
      </c>
      <c r="B34" s="307"/>
      <c r="C34" s="307"/>
      <c r="D34" s="307"/>
      <c r="E34" s="307"/>
      <c r="F34" s="127" t="s">
        <v>353</v>
      </c>
      <c r="G34" s="137" t="s">
        <v>17</v>
      </c>
      <c r="H34" s="137" t="s">
        <v>91</v>
      </c>
      <c r="I34" s="137" t="s">
        <v>92</v>
      </c>
      <c r="J34" s="137" t="s">
        <v>93</v>
      </c>
      <c r="K34" s="137" t="s">
        <v>18</v>
      </c>
      <c r="L34" s="137" t="s">
        <v>94</v>
      </c>
      <c r="M34" s="137" t="s">
        <v>19</v>
      </c>
      <c r="N34" s="137" t="s">
        <v>95</v>
      </c>
      <c r="O34" s="137" t="s">
        <v>20</v>
      </c>
      <c r="P34" s="137" t="s">
        <v>97</v>
      </c>
      <c r="Q34" s="137" t="s">
        <v>98</v>
      </c>
      <c r="R34" s="126"/>
      <c r="S34" s="126"/>
      <c r="T34" s="308" t="s">
        <v>358</v>
      </c>
      <c r="U34" s="308"/>
      <c r="V34" s="308"/>
      <c r="W34" s="308"/>
      <c r="X34" s="308"/>
      <c r="Y34" s="308"/>
      <c r="Z34" s="308"/>
      <c r="AA34" s="308"/>
      <c r="AB34" s="308"/>
      <c r="AC34" s="308"/>
      <c r="AD34" s="308"/>
    </row>
    <row r="35" spans="1:30" x14ac:dyDescent="0.2">
      <c r="A35" s="134"/>
      <c r="B35" s="135" t="s">
        <v>258</v>
      </c>
      <c r="C35" s="125" t="s">
        <v>350</v>
      </c>
      <c r="D35" s="125" t="s">
        <v>351</v>
      </c>
      <c r="E35" s="125" t="s">
        <v>251</v>
      </c>
      <c r="F35" s="139"/>
      <c r="G35" s="137" t="s">
        <v>14</v>
      </c>
      <c r="H35" s="137" t="s">
        <v>14</v>
      </c>
      <c r="I35" s="137" t="s">
        <v>14</v>
      </c>
      <c r="J35" s="137" t="s">
        <v>14</v>
      </c>
      <c r="K35" s="137" t="s">
        <v>14</v>
      </c>
      <c r="L35" s="137" t="s">
        <v>14</v>
      </c>
      <c r="M35" s="137" t="s">
        <v>14</v>
      </c>
      <c r="N35" s="137" t="s">
        <v>14</v>
      </c>
      <c r="O35" s="137" t="s">
        <v>14</v>
      </c>
      <c r="P35" s="137" t="s">
        <v>14</v>
      </c>
      <c r="Q35" s="137" t="s">
        <v>14</v>
      </c>
      <c r="R35" s="126"/>
      <c r="S35" s="126"/>
      <c r="T35" s="127" t="s">
        <v>181</v>
      </c>
      <c r="U35" s="127" t="s">
        <v>182</v>
      </c>
      <c r="V35" s="127" t="s">
        <v>183</v>
      </c>
      <c r="W35" s="127" t="s">
        <v>318</v>
      </c>
      <c r="X35" s="127" t="s">
        <v>319</v>
      </c>
      <c r="Y35" s="127" t="s">
        <v>320</v>
      </c>
      <c r="Z35" s="127" t="s">
        <v>321</v>
      </c>
      <c r="AA35" s="127" t="s">
        <v>322</v>
      </c>
      <c r="AB35" s="127" t="s">
        <v>323</v>
      </c>
      <c r="AC35" s="127" t="s">
        <v>324</v>
      </c>
      <c r="AD35" s="127" t="s">
        <v>325</v>
      </c>
    </row>
    <row r="36" spans="1:30" x14ac:dyDescent="0.2">
      <c r="A36" s="82">
        <v>1</v>
      </c>
      <c r="B36" s="82" t="s">
        <v>220</v>
      </c>
      <c r="C36" s="152">
        <v>41</v>
      </c>
      <c r="D36" s="152"/>
      <c r="E36" s="154"/>
      <c r="F36" s="153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</row>
    <row r="37" spans="1:30" x14ac:dyDescent="0.2">
      <c r="A37" s="82">
        <f>A36+1</f>
        <v>2</v>
      </c>
      <c r="B37" s="82" t="s">
        <v>259</v>
      </c>
      <c r="C37" s="152">
        <v>52</v>
      </c>
      <c r="D37" s="152">
        <f>(C37-C36)</f>
        <v>11</v>
      </c>
      <c r="E37" s="154">
        <v>3676</v>
      </c>
      <c r="F37" s="155">
        <f>(E37/$R$13)/24</f>
        <v>6.126666666666666</v>
      </c>
      <c r="G37" s="157">
        <f>'Environmental Inputs'!I17</f>
        <v>16.100000000000001</v>
      </c>
      <c r="H37" s="157">
        <f>'Environmental Inputs'!J17</f>
        <v>15.450000000000001</v>
      </c>
      <c r="I37" s="157">
        <f>'Environmental Inputs'!K17</f>
        <v>14.8</v>
      </c>
      <c r="J37" s="157">
        <f>'Environmental Inputs'!L17</f>
        <v>14.15</v>
      </c>
      <c r="K37" s="157">
        <f>'Environmental Inputs'!M17</f>
        <v>13.5</v>
      </c>
      <c r="L37" s="157">
        <f>'Environmental Inputs'!N17</f>
        <v>12.85</v>
      </c>
      <c r="M37" s="157">
        <f>'Environmental Inputs'!O17</f>
        <v>12.2</v>
      </c>
      <c r="N37" s="157">
        <f>'Environmental Inputs'!P17</f>
        <v>11.549999999999999</v>
      </c>
      <c r="O37" s="157">
        <f>'Environmental Inputs'!Q17</f>
        <v>10.899999999999999</v>
      </c>
      <c r="P37" s="157">
        <f>'Environmental Inputs'!R17</f>
        <v>10.249999999999998</v>
      </c>
      <c r="Q37" s="157">
        <f>'Environmental Inputs'!S17</f>
        <v>10</v>
      </c>
      <c r="S37" s="133"/>
      <c r="T37" s="159">
        <f>($E$37/G37)/24</f>
        <v>9.5134575569358173</v>
      </c>
      <c r="U37" s="159">
        <f t="shared" ref="U37:AD37" si="26">($E$37/H37)/24</f>
        <v>9.913700107874865</v>
      </c>
      <c r="V37" s="159">
        <f t="shared" si="26"/>
        <v>10.349099099099098</v>
      </c>
      <c r="W37" s="159">
        <f t="shared" si="26"/>
        <v>10.824499411071848</v>
      </c>
      <c r="X37" s="159">
        <f t="shared" si="26"/>
        <v>11.345679012345679</v>
      </c>
      <c r="Y37" s="159">
        <f t="shared" si="26"/>
        <v>11.91958495460441</v>
      </c>
      <c r="Z37" s="159">
        <f t="shared" si="26"/>
        <v>12.55464480874317</v>
      </c>
      <c r="AA37" s="159">
        <f t="shared" si="26"/>
        <v>13.261183261183263</v>
      </c>
      <c r="AB37" s="159">
        <f t="shared" si="26"/>
        <v>14.0519877675841</v>
      </c>
      <c r="AC37" s="159">
        <f t="shared" si="26"/>
        <v>14.943089430894311</v>
      </c>
      <c r="AD37" s="159">
        <f t="shared" si="26"/>
        <v>15.316666666666668</v>
      </c>
    </row>
    <row r="38" spans="1:30" x14ac:dyDescent="0.2">
      <c r="A38" s="82">
        <f>A37+1</f>
        <v>3</v>
      </c>
      <c r="B38" s="82" t="s">
        <v>195</v>
      </c>
      <c r="C38" s="152">
        <v>72</v>
      </c>
      <c r="D38" s="152">
        <f>(C38-C37)+D37</f>
        <v>31</v>
      </c>
      <c r="E38" s="154">
        <v>6855</v>
      </c>
      <c r="F38" s="155">
        <f t="shared" ref="F38" si="27">(E38/$R$13)/24</f>
        <v>11.424999999999999</v>
      </c>
      <c r="G38" s="157">
        <f>G37</f>
        <v>16.100000000000001</v>
      </c>
      <c r="H38" s="157">
        <f t="shared" ref="H38:Q38" si="28">H37</f>
        <v>15.450000000000001</v>
      </c>
      <c r="I38" s="157">
        <f t="shared" si="28"/>
        <v>14.8</v>
      </c>
      <c r="J38" s="157">
        <f t="shared" si="28"/>
        <v>14.15</v>
      </c>
      <c r="K38" s="157">
        <f t="shared" si="28"/>
        <v>13.5</v>
      </c>
      <c r="L38" s="157">
        <f t="shared" si="28"/>
        <v>12.85</v>
      </c>
      <c r="M38" s="157">
        <f t="shared" si="28"/>
        <v>12.2</v>
      </c>
      <c r="N38" s="157">
        <f t="shared" si="28"/>
        <v>11.549999999999999</v>
      </c>
      <c r="O38" s="157">
        <f t="shared" si="28"/>
        <v>10.899999999999999</v>
      </c>
      <c r="P38" s="157">
        <f t="shared" si="28"/>
        <v>10.249999999999998</v>
      </c>
      <c r="Q38" s="157">
        <f t="shared" si="28"/>
        <v>10</v>
      </c>
      <c r="S38" s="133"/>
      <c r="T38" s="159">
        <f>($E$38/G38)/24</f>
        <v>17.740683229813662</v>
      </c>
      <c r="U38" s="159">
        <f t="shared" ref="U38:AD38" si="29">($E$38/H38)/24</f>
        <v>18.487055016181227</v>
      </c>
      <c r="V38" s="159">
        <f t="shared" si="29"/>
        <v>19.298986486486488</v>
      </c>
      <c r="W38" s="159">
        <f t="shared" si="29"/>
        <v>20.185512367491167</v>
      </c>
      <c r="X38" s="159">
        <f t="shared" si="29"/>
        <v>21.157407407407408</v>
      </c>
      <c r="Y38" s="159">
        <f t="shared" si="29"/>
        <v>22.227626459143966</v>
      </c>
      <c r="Z38" s="159">
        <f t="shared" si="29"/>
        <v>23.41188524590164</v>
      </c>
      <c r="AA38" s="159">
        <f t="shared" si="29"/>
        <v>24.729437229437234</v>
      </c>
      <c r="AB38" s="159">
        <f t="shared" si="29"/>
        <v>26.204128440366976</v>
      </c>
      <c r="AC38" s="159">
        <f t="shared" si="29"/>
        <v>27.86585365853659</v>
      </c>
      <c r="AD38" s="159">
        <f t="shared" si="29"/>
        <v>28.5625</v>
      </c>
    </row>
    <row r="39" spans="1:30" x14ac:dyDescent="0.2">
      <c r="B39" s="130">
        <f>C38-C36</f>
        <v>31</v>
      </c>
      <c r="C39" s="152" t="s">
        <v>352</v>
      </c>
      <c r="D39" s="152"/>
      <c r="E39" s="158">
        <f>SUM(E37:E38)</f>
        <v>10531</v>
      </c>
      <c r="F39" s="155">
        <f>SUM(F37:F38)</f>
        <v>17.551666666666666</v>
      </c>
      <c r="G39" s="157"/>
      <c r="H39" s="157"/>
      <c r="I39" s="157"/>
      <c r="J39" s="157"/>
      <c r="K39" s="157"/>
      <c r="L39" s="157"/>
      <c r="M39" s="157"/>
      <c r="N39" s="157"/>
      <c r="O39" s="157"/>
      <c r="P39" s="157"/>
      <c r="Q39" s="157"/>
      <c r="T39" s="160">
        <f>SUM(T37:T38)</f>
        <v>27.254140786749481</v>
      </c>
      <c r="U39" s="160">
        <f t="shared" ref="U39:AD39" si="30">SUM(U37:U38)</f>
        <v>28.40075512405609</v>
      </c>
      <c r="V39" s="160">
        <f t="shared" si="30"/>
        <v>29.648085585585584</v>
      </c>
      <c r="W39" s="160">
        <f t="shared" si="30"/>
        <v>31.010011778563015</v>
      </c>
      <c r="X39" s="160">
        <f t="shared" si="30"/>
        <v>32.503086419753089</v>
      </c>
      <c r="Y39" s="160">
        <f t="shared" si="30"/>
        <v>34.14721141374838</v>
      </c>
      <c r="Z39" s="160">
        <f t="shared" si="30"/>
        <v>35.966530054644807</v>
      </c>
      <c r="AA39" s="160">
        <f t="shared" si="30"/>
        <v>37.990620490620501</v>
      </c>
      <c r="AB39" s="160">
        <f t="shared" si="30"/>
        <v>40.256116207951074</v>
      </c>
      <c r="AC39" s="160">
        <f t="shared" si="30"/>
        <v>42.808943089430898</v>
      </c>
      <c r="AD39" s="160">
        <f t="shared" si="30"/>
        <v>43.87916666666667</v>
      </c>
    </row>
    <row r="40" spans="1:30" x14ac:dyDescent="0.2">
      <c r="A40" s="94" t="s">
        <v>224</v>
      </c>
      <c r="C40" s="152"/>
      <c r="D40" s="152"/>
      <c r="E40" s="167" t="str">
        <f>E31</f>
        <v>Time in port (days)</v>
      </c>
      <c r="F40" s="153">
        <f>D84*A38</f>
        <v>4.1100000000000003</v>
      </c>
      <c r="G40" s="157"/>
      <c r="H40" s="157"/>
      <c r="I40" s="157"/>
      <c r="J40" s="157"/>
      <c r="K40" s="157"/>
      <c r="L40" s="157"/>
      <c r="M40" s="157"/>
      <c r="N40" s="157"/>
      <c r="O40" s="157"/>
      <c r="P40" s="157"/>
      <c r="Q40" s="157"/>
      <c r="T40" s="160">
        <f>F40</f>
        <v>4.1100000000000003</v>
      </c>
      <c r="U40" s="160">
        <f>T40</f>
        <v>4.1100000000000003</v>
      </c>
      <c r="V40" s="160">
        <f t="shared" ref="V40:AD40" si="31">U40</f>
        <v>4.1100000000000003</v>
      </c>
      <c r="W40" s="160">
        <f t="shared" si="31"/>
        <v>4.1100000000000003</v>
      </c>
      <c r="X40" s="160">
        <f t="shared" si="31"/>
        <v>4.1100000000000003</v>
      </c>
      <c r="Y40" s="160">
        <f t="shared" si="31"/>
        <v>4.1100000000000003</v>
      </c>
      <c r="Z40" s="160">
        <f t="shared" si="31"/>
        <v>4.1100000000000003</v>
      </c>
      <c r="AA40" s="160">
        <f t="shared" si="31"/>
        <v>4.1100000000000003</v>
      </c>
      <c r="AB40" s="160">
        <f t="shared" si="31"/>
        <v>4.1100000000000003</v>
      </c>
      <c r="AC40" s="160">
        <f t="shared" si="31"/>
        <v>4.1100000000000003</v>
      </c>
      <c r="AD40" s="160">
        <f t="shared" si="31"/>
        <v>4.1100000000000003</v>
      </c>
    </row>
    <row r="41" spans="1:30" x14ac:dyDescent="0.2">
      <c r="C41" s="152"/>
      <c r="D41" s="152"/>
      <c r="E41" s="167" t="str">
        <f t="shared" ref="E41:E42" si="32">E32</f>
        <v>Total time (days)</v>
      </c>
      <c r="F41" s="156">
        <f>F40+F39</f>
        <v>21.661666666666665</v>
      </c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T41" s="160">
        <f>SUM(T39:T40)</f>
        <v>31.364140786749481</v>
      </c>
      <c r="U41" s="160">
        <f>SUM(U39:U40)</f>
        <v>32.510755124056089</v>
      </c>
      <c r="V41" s="160">
        <f t="shared" ref="V41:AD41" si="33">SUM(V39:V40)</f>
        <v>33.758085585585583</v>
      </c>
      <c r="W41" s="160">
        <f t="shared" si="33"/>
        <v>35.120011778563018</v>
      </c>
      <c r="X41" s="160">
        <f t="shared" si="33"/>
        <v>36.613086419753088</v>
      </c>
      <c r="Y41" s="160">
        <f t="shared" si="33"/>
        <v>38.257211413748379</v>
      </c>
      <c r="Z41" s="160">
        <f t="shared" si="33"/>
        <v>40.076530054644806</v>
      </c>
      <c r="AA41" s="160">
        <f t="shared" si="33"/>
        <v>42.1006204906205</v>
      </c>
      <c r="AB41" s="160">
        <f t="shared" si="33"/>
        <v>44.366116207951073</v>
      </c>
      <c r="AC41" s="160">
        <f t="shared" si="33"/>
        <v>46.918943089430897</v>
      </c>
      <c r="AD41" s="160">
        <f t="shared" si="33"/>
        <v>47.989166666666669</v>
      </c>
    </row>
    <row r="42" spans="1:30" x14ac:dyDescent="0.2">
      <c r="C42" s="152"/>
      <c r="D42" s="152"/>
      <c r="E42" s="167" t="str">
        <f t="shared" si="32"/>
        <v>Addditional delay time (days)</v>
      </c>
      <c r="F42" s="156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157"/>
      <c r="T42" s="160"/>
      <c r="U42" s="160">
        <f>U41-$T$41</f>
        <v>1.1466143373066089</v>
      </c>
      <c r="V42" s="160">
        <f t="shared" ref="V42:AD42" si="34">V41-$T$41</f>
        <v>2.3939447988361024</v>
      </c>
      <c r="W42" s="160">
        <f t="shared" si="34"/>
        <v>3.7558709918135378</v>
      </c>
      <c r="X42" s="160">
        <f t="shared" si="34"/>
        <v>5.2489456330036077</v>
      </c>
      <c r="Y42" s="160">
        <f t="shared" si="34"/>
        <v>6.8930706269988988</v>
      </c>
      <c r="Z42" s="160">
        <f t="shared" si="34"/>
        <v>8.7123892678953254</v>
      </c>
      <c r="AA42" s="160">
        <f t="shared" si="34"/>
        <v>10.736479703871019</v>
      </c>
      <c r="AB42" s="160">
        <f t="shared" si="34"/>
        <v>13.001975421201593</v>
      </c>
      <c r="AC42" s="160">
        <f t="shared" si="34"/>
        <v>15.554802302681416</v>
      </c>
      <c r="AD42" s="160">
        <f t="shared" si="34"/>
        <v>16.625025879917189</v>
      </c>
    </row>
    <row r="43" spans="1:30" x14ac:dyDescent="0.2">
      <c r="A43" s="307" t="s">
        <v>374</v>
      </c>
      <c r="B43" s="307"/>
      <c r="C43" s="307"/>
      <c r="D43" s="307"/>
      <c r="E43" s="307"/>
      <c r="F43" s="127" t="s">
        <v>353</v>
      </c>
      <c r="G43" s="137" t="s">
        <v>17</v>
      </c>
      <c r="H43" s="137" t="s">
        <v>91</v>
      </c>
      <c r="I43" s="137" t="s">
        <v>92</v>
      </c>
      <c r="J43" s="137" t="s">
        <v>93</v>
      </c>
      <c r="K43" s="137" t="s">
        <v>18</v>
      </c>
      <c r="L43" s="137" t="s">
        <v>94</v>
      </c>
      <c r="M43" s="137" t="s">
        <v>19</v>
      </c>
      <c r="N43" s="137" t="s">
        <v>95</v>
      </c>
      <c r="O43" s="137" t="s">
        <v>20</v>
      </c>
      <c r="P43" s="137" t="s">
        <v>97</v>
      </c>
      <c r="Q43" s="137" t="s">
        <v>98</v>
      </c>
      <c r="R43" s="126"/>
      <c r="S43" s="126"/>
      <c r="T43" s="308" t="s">
        <v>358</v>
      </c>
      <c r="U43" s="308"/>
      <c r="V43" s="308"/>
      <c r="W43" s="308"/>
      <c r="X43" s="308"/>
      <c r="Y43" s="308"/>
      <c r="Z43" s="308"/>
      <c r="AA43" s="308"/>
      <c r="AB43" s="308"/>
      <c r="AC43" s="308"/>
      <c r="AD43" s="308"/>
    </row>
    <row r="44" spans="1:30" x14ac:dyDescent="0.2">
      <c r="A44" s="135"/>
      <c r="B44" s="135" t="s">
        <v>260</v>
      </c>
      <c r="C44" s="125" t="s">
        <v>350</v>
      </c>
      <c r="D44" s="125" t="s">
        <v>351</v>
      </c>
      <c r="E44" s="125" t="s">
        <v>251</v>
      </c>
      <c r="F44" s="139"/>
      <c r="G44" s="137" t="s">
        <v>14</v>
      </c>
      <c r="H44" s="137" t="s">
        <v>14</v>
      </c>
      <c r="I44" s="137" t="s">
        <v>14</v>
      </c>
      <c r="J44" s="137" t="s">
        <v>14</v>
      </c>
      <c r="K44" s="137" t="s">
        <v>14</v>
      </c>
      <c r="L44" s="137" t="s">
        <v>14</v>
      </c>
      <c r="M44" s="137" t="s">
        <v>14</v>
      </c>
      <c r="N44" s="137" t="s">
        <v>14</v>
      </c>
      <c r="O44" s="137" t="s">
        <v>14</v>
      </c>
      <c r="P44" s="137" t="s">
        <v>14</v>
      </c>
      <c r="Q44" s="137" t="s">
        <v>14</v>
      </c>
      <c r="R44" s="126"/>
      <c r="S44" s="126"/>
      <c r="T44" s="127" t="s">
        <v>181</v>
      </c>
      <c r="U44" s="127" t="s">
        <v>182</v>
      </c>
      <c r="V44" s="127" t="s">
        <v>183</v>
      </c>
      <c r="W44" s="127" t="s">
        <v>318</v>
      </c>
      <c r="X44" s="127" t="s">
        <v>319</v>
      </c>
      <c r="Y44" s="127" t="s">
        <v>320</v>
      </c>
      <c r="Z44" s="127" t="s">
        <v>321</v>
      </c>
      <c r="AA44" s="127" t="s">
        <v>322</v>
      </c>
      <c r="AB44" s="127" t="s">
        <v>323</v>
      </c>
      <c r="AC44" s="127" t="s">
        <v>324</v>
      </c>
      <c r="AD44" s="127" t="s">
        <v>325</v>
      </c>
    </row>
    <row r="45" spans="1:30" x14ac:dyDescent="0.2">
      <c r="A45" s="82">
        <v>1</v>
      </c>
      <c r="B45" s="82" t="s">
        <v>226</v>
      </c>
      <c r="C45" s="152">
        <v>2</v>
      </c>
      <c r="D45" s="152"/>
      <c r="E45" s="154"/>
      <c r="F45" s="153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157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  <c r="AC45" s="152"/>
      <c r="AD45" s="152"/>
    </row>
    <row r="46" spans="1:30" x14ac:dyDescent="0.2">
      <c r="A46" s="82">
        <f>A45+1</f>
        <v>2</v>
      </c>
      <c r="B46" s="82" t="s">
        <v>227</v>
      </c>
      <c r="C46" s="152">
        <v>15</v>
      </c>
      <c r="D46" s="152">
        <f>C46-C45</f>
        <v>13</v>
      </c>
      <c r="E46" s="154">
        <v>4854</v>
      </c>
      <c r="F46" s="155">
        <f>(E46/$R$14)/24</f>
        <v>9.4953051643192481</v>
      </c>
      <c r="G46" s="157">
        <f>'Environmental Inputs'!I17</f>
        <v>16.100000000000001</v>
      </c>
      <c r="H46" s="157">
        <f>'Environmental Inputs'!J17</f>
        <v>15.450000000000001</v>
      </c>
      <c r="I46" s="157">
        <f>'Environmental Inputs'!K17</f>
        <v>14.8</v>
      </c>
      <c r="J46" s="157">
        <f>'Environmental Inputs'!L17</f>
        <v>14.15</v>
      </c>
      <c r="K46" s="157">
        <f>'Environmental Inputs'!M17</f>
        <v>13.5</v>
      </c>
      <c r="L46" s="157">
        <f>'Environmental Inputs'!N17</f>
        <v>12.85</v>
      </c>
      <c r="M46" s="157">
        <f>'Environmental Inputs'!O17</f>
        <v>12.2</v>
      </c>
      <c r="N46" s="157">
        <f>'Environmental Inputs'!P17</f>
        <v>11.549999999999999</v>
      </c>
      <c r="O46" s="157">
        <f>'Environmental Inputs'!Q17</f>
        <v>10.899999999999999</v>
      </c>
      <c r="P46" s="157">
        <f>'Environmental Inputs'!R17</f>
        <v>10.249999999999998</v>
      </c>
      <c r="Q46" s="157">
        <f>'Environmental Inputs'!S17</f>
        <v>10</v>
      </c>
      <c r="R46" s="152"/>
      <c r="S46" s="161"/>
      <c r="T46" s="159">
        <f>($E$46/G46)/24</f>
        <v>12.562111801242233</v>
      </c>
      <c r="U46" s="159">
        <f t="shared" ref="U46:AC46" si="35">($E$46/H46)/24</f>
        <v>13.090614886731389</v>
      </c>
      <c r="V46" s="159">
        <f t="shared" si="35"/>
        <v>13.66554054054054</v>
      </c>
      <c r="W46" s="159">
        <f t="shared" si="35"/>
        <v>14.293286219081272</v>
      </c>
      <c r="X46" s="159">
        <f t="shared" si="35"/>
        <v>14.981481481481481</v>
      </c>
      <c r="Y46" s="159">
        <f t="shared" si="35"/>
        <v>15.739299610894941</v>
      </c>
      <c r="Z46" s="159">
        <f t="shared" si="35"/>
        <v>16.577868852459016</v>
      </c>
      <c r="AA46" s="159">
        <f t="shared" si="35"/>
        <v>17.510822510822511</v>
      </c>
      <c r="AB46" s="159">
        <f t="shared" si="35"/>
        <v>18.555045871559635</v>
      </c>
      <c r="AC46" s="159">
        <f t="shared" si="35"/>
        <v>19.731707317073173</v>
      </c>
      <c r="AD46" s="159">
        <f>($E$46/Q46)/24</f>
        <v>20.224999999999998</v>
      </c>
    </row>
    <row r="47" spans="1:30" x14ac:dyDescent="0.2">
      <c r="B47" s="130">
        <f>C46-C45</f>
        <v>13</v>
      </c>
      <c r="C47" s="152" t="s">
        <v>352</v>
      </c>
      <c r="D47" s="152"/>
      <c r="E47" s="158">
        <f>SUM(E46)</f>
        <v>4854</v>
      </c>
      <c r="F47" s="162">
        <f>F46</f>
        <v>9.4953051643192481</v>
      </c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2"/>
      <c r="S47" s="152"/>
      <c r="T47" s="160">
        <f>SUM(T45:T46)</f>
        <v>12.562111801242233</v>
      </c>
      <c r="U47" s="160">
        <f t="shared" ref="U47:AC47" si="36">SUM(U45:U46)</f>
        <v>13.090614886731389</v>
      </c>
      <c r="V47" s="160">
        <f t="shared" si="36"/>
        <v>13.66554054054054</v>
      </c>
      <c r="W47" s="160">
        <f t="shared" si="36"/>
        <v>14.293286219081272</v>
      </c>
      <c r="X47" s="160">
        <f t="shared" si="36"/>
        <v>14.981481481481481</v>
      </c>
      <c r="Y47" s="160">
        <f t="shared" si="36"/>
        <v>15.739299610894941</v>
      </c>
      <c r="Z47" s="160">
        <f t="shared" si="36"/>
        <v>16.577868852459016</v>
      </c>
      <c r="AA47" s="160">
        <f t="shared" si="36"/>
        <v>17.510822510822511</v>
      </c>
      <c r="AB47" s="160">
        <f t="shared" si="36"/>
        <v>18.555045871559635</v>
      </c>
      <c r="AC47" s="160">
        <f t="shared" si="36"/>
        <v>19.731707317073173</v>
      </c>
      <c r="AD47" s="160">
        <f>SUM(AD45:AD46)</f>
        <v>20.224999999999998</v>
      </c>
    </row>
    <row r="48" spans="1:30" x14ac:dyDescent="0.2">
      <c r="A48" s="95" t="s">
        <v>232</v>
      </c>
      <c r="C48" s="152"/>
      <c r="D48" s="152"/>
      <c r="E48" s="167" t="str">
        <f>E31</f>
        <v>Time in port (days)</v>
      </c>
      <c r="F48" s="153">
        <f>D84*A46</f>
        <v>2.74</v>
      </c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2"/>
      <c r="S48" s="152"/>
      <c r="T48" s="160">
        <f>F48</f>
        <v>2.74</v>
      </c>
      <c r="U48" s="160">
        <f>T48</f>
        <v>2.74</v>
      </c>
      <c r="V48" s="160">
        <f t="shared" ref="V48:AD48" si="37">U48</f>
        <v>2.74</v>
      </c>
      <c r="W48" s="160">
        <f t="shared" si="37"/>
        <v>2.74</v>
      </c>
      <c r="X48" s="160">
        <f t="shared" si="37"/>
        <v>2.74</v>
      </c>
      <c r="Y48" s="160">
        <f t="shared" si="37"/>
        <v>2.74</v>
      </c>
      <c r="Z48" s="160">
        <f t="shared" si="37"/>
        <v>2.74</v>
      </c>
      <c r="AA48" s="160">
        <f t="shared" si="37"/>
        <v>2.74</v>
      </c>
      <c r="AB48" s="160">
        <f t="shared" si="37"/>
        <v>2.74</v>
      </c>
      <c r="AC48" s="160">
        <f t="shared" si="37"/>
        <v>2.74</v>
      </c>
      <c r="AD48" s="160">
        <f t="shared" si="37"/>
        <v>2.74</v>
      </c>
    </row>
    <row r="49" spans="1:30" x14ac:dyDescent="0.2">
      <c r="C49" s="152"/>
      <c r="D49" s="152"/>
      <c r="E49" s="167" t="str">
        <f t="shared" ref="E49:E50" si="38">E32</f>
        <v>Total time (days)</v>
      </c>
      <c r="F49" s="156">
        <f>F48+F47</f>
        <v>12.235305164319248</v>
      </c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2"/>
      <c r="S49" s="152"/>
      <c r="T49" s="160">
        <f>T48+T47</f>
        <v>15.302111801242233</v>
      </c>
      <c r="U49" s="160">
        <f>U48+U47</f>
        <v>15.830614886731389</v>
      </c>
      <c r="V49" s="160">
        <f t="shared" ref="V49:AD49" si="39">V48+V47</f>
        <v>16.405540540540542</v>
      </c>
      <c r="W49" s="160">
        <f t="shared" si="39"/>
        <v>17.033286219081273</v>
      </c>
      <c r="X49" s="160">
        <f t="shared" si="39"/>
        <v>17.721481481481483</v>
      </c>
      <c r="Y49" s="160">
        <f t="shared" si="39"/>
        <v>18.479299610894941</v>
      </c>
      <c r="Z49" s="160">
        <f t="shared" si="39"/>
        <v>19.317868852459014</v>
      </c>
      <c r="AA49" s="160">
        <f t="shared" si="39"/>
        <v>20.250822510822509</v>
      </c>
      <c r="AB49" s="160">
        <f t="shared" si="39"/>
        <v>21.295045871559637</v>
      </c>
      <c r="AC49" s="160">
        <f t="shared" si="39"/>
        <v>22.471707317073175</v>
      </c>
      <c r="AD49" s="160">
        <f t="shared" si="39"/>
        <v>22.964999999999996</v>
      </c>
    </row>
    <row r="50" spans="1:30" x14ac:dyDescent="0.2">
      <c r="C50" s="152"/>
      <c r="D50" s="152"/>
      <c r="E50" s="167" t="str">
        <f t="shared" si="38"/>
        <v>Addditional delay time (days)</v>
      </c>
      <c r="F50" s="156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2"/>
      <c r="S50" s="152"/>
      <c r="T50" s="160"/>
      <c r="U50" s="160">
        <f>U49-$T$49</f>
        <v>0.52850308548915592</v>
      </c>
      <c r="V50" s="160">
        <f t="shared" ref="V50:AD50" si="40">V49-$T$49</f>
        <v>1.1034287392983089</v>
      </c>
      <c r="W50" s="160">
        <f t="shared" si="40"/>
        <v>1.7311744178390391</v>
      </c>
      <c r="X50" s="160">
        <f t="shared" si="40"/>
        <v>2.4193696802392495</v>
      </c>
      <c r="Y50" s="160">
        <f t="shared" si="40"/>
        <v>3.1771878096527075</v>
      </c>
      <c r="Z50" s="160">
        <f t="shared" si="40"/>
        <v>4.0157570512167808</v>
      </c>
      <c r="AA50" s="160">
        <f t="shared" si="40"/>
        <v>4.9487107095802756</v>
      </c>
      <c r="AB50" s="160">
        <f t="shared" si="40"/>
        <v>5.9929340703174034</v>
      </c>
      <c r="AC50" s="160">
        <f t="shared" si="40"/>
        <v>7.1695955158309417</v>
      </c>
      <c r="AD50" s="160">
        <f t="shared" si="40"/>
        <v>7.6628881987577628</v>
      </c>
    </row>
    <row r="51" spans="1:30" x14ac:dyDescent="0.2">
      <c r="A51" s="307" t="s">
        <v>373</v>
      </c>
      <c r="B51" s="307"/>
      <c r="C51" s="307"/>
      <c r="D51" s="307"/>
      <c r="E51" s="307"/>
      <c r="F51" s="127" t="s">
        <v>353</v>
      </c>
      <c r="G51" s="137" t="s">
        <v>17</v>
      </c>
      <c r="H51" s="137" t="s">
        <v>91</v>
      </c>
      <c r="I51" s="137" t="s">
        <v>92</v>
      </c>
      <c r="J51" s="137" t="s">
        <v>93</v>
      </c>
      <c r="K51" s="137" t="s">
        <v>18</v>
      </c>
      <c r="L51" s="137" t="s">
        <v>94</v>
      </c>
      <c r="M51" s="137" t="s">
        <v>19</v>
      </c>
      <c r="N51" s="137" t="s">
        <v>95</v>
      </c>
      <c r="O51" s="137" t="s">
        <v>20</v>
      </c>
      <c r="P51" s="137" t="s">
        <v>97</v>
      </c>
      <c r="Q51" s="137" t="s">
        <v>98</v>
      </c>
      <c r="R51" s="126"/>
      <c r="S51" s="126"/>
      <c r="T51" s="308" t="s">
        <v>358</v>
      </c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</row>
    <row r="52" spans="1:30" x14ac:dyDescent="0.2">
      <c r="A52" s="135"/>
      <c r="B52" s="135" t="s">
        <v>261</v>
      </c>
      <c r="C52" s="125" t="s">
        <v>350</v>
      </c>
      <c r="D52" s="125" t="s">
        <v>351</v>
      </c>
      <c r="E52" s="125" t="s">
        <v>251</v>
      </c>
      <c r="F52" s="139"/>
      <c r="G52" s="137" t="s">
        <v>14</v>
      </c>
      <c r="H52" s="137" t="s">
        <v>14</v>
      </c>
      <c r="I52" s="137" t="s">
        <v>14</v>
      </c>
      <c r="J52" s="137" t="s">
        <v>14</v>
      </c>
      <c r="K52" s="137" t="s">
        <v>14</v>
      </c>
      <c r="L52" s="137" t="s">
        <v>14</v>
      </c>
      <c r="M52" s="137" t="s">
        <v>14</v>
      </c>
      <c r="N52" s="137" t="s">
        <v>14</v>
      </c>
      <c r="O52" s="137" t="s">
        <v>14</v>
      </c>
      <c r="P52" s="137" t="s">
        <v>14</v>
      </c>
      <c r="Q52" s="137" t="s">
        <v>14</v>
      </c>
      <c r="R52" s="126"/>
      <c r="S52" s="126"/>
      <c r="T52" s="127" t="s">
        <v>181</v>
      </c>
      <c r="U52" s="127" t="s">
        <v>182</v>
      </c>
      <c r="V52" s="127" t="s">
        <v>183</v>
      </c>
      <c r="W52" s="127" t="s">
        <v>318</v>
      </c>
      <c r="X52" s="127" t="s">
        <v>319</v>
      </c>
      <c r="Y52" s="127" t="s">
        <v>320</v>
      </c>
      <c r="Z52" s="127" t="s">
        <v>321</v>
      </c>
      <c r="AA52" s="127" t="s">
        <v>322</v>
      </c>
      <c r="AB52" s="127" t="s">
        <v>323</v>
      </c>
      <c r="AC52" s="127" t="s">
        <v>324</v>
      </c>
      <c r="AD52" s="127" t="s">
        <v>325</v>
      </c>
    </row>
    <row r="53" spans="1:30" x14ac:dyDescent="0.2">
      <c r="A53" s="82">
        <v>1</v>
      </c>
      <c r="B53" s="82" t="s">
        <v>195</v>
      </c>
      <c r="C53" s="152">
        <v>1</v>
      </c>
      <c r="D53" s="152"/>
      <c r="E53" s="154"/>
      <c r="F53" s="153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2"/>
      <c r="S53" s="152"/>
      <c r="T53" s="159"/>
      <c r="U53" s="159"/>
      <c r="V53" s="159"/>
      <c r="W53" s="159"/>
      <c r="X53" s="159"/>
      <c r="Y53" s="159"/>
      <c r="Z53" s="159"/>
      <c r="AA53" s="159"/>
      <c r="AB53" s="159"/>
      <c r="AC53" s="159"/>
      <c r="AD53" s="159"/>
    </row>
    <row r="54" spans="1:30" x14ac:dyDescent="0.2">
      <c r="A54" s="82">
        <f>A53+1</f>
        <v>2</v>
      </c>
      <c r="B54" s="82" t="s">
        <v>262</v>
      </c>
      <c r="C54" s="152">
        <v>3</v>
      </c>
      <c r="D54" s="152">
        <f>C54-C53</f>
        <v>2</v>
      </c>
      <c r="E54" s="154">
        <v>93</v>
      </c>
      <c r="F54" s="155">
        <f>(E54/$R$15)/24</f>
        <v>0.155</v>
      </c>
      <c r="G54" s="157">
        <f>'Environmental Inputs'!I16</f>
        <v>16.3</v>
      </c>
      <c r="H54" s="157">
        <f>'Environmental Inputs'!J16</f>
        <v>15.65</v>
      </c>
      <c r="I54" s="157">
        <f>'Environmental Inputs'!K16</f>
        <v>15</v>
      </c>
      <c r="J54" s="157">
        <f>'Environmental Inputs'!L16</f>
        <v>14.35</v>
      </c>
      <c r="K54" s="157">
        <f>'Environmental Inputs'!M16</f>
        <v>13.7</v>
      </c>
      <c r="L54" s="157">
        <f>'Environmental Inputs'!N16</f>
        <v>13.049999999999999</v>
      </c>
      <c r="M54" s="157">
        <f>'Environmental Inputs'!O16</f>
        <v>12.399999999999999</v>
      </c>
      <c r="N54" s="157">
        <f>'Environmental Inputs'!P16</f>
        <v>11.749999999999998</v>
      </c>
      <c r="O54" s="157">
        <f>'Environmental Inputs'!Q16</f>
        <v>11.099999999999998</v>
      </c>
      <c r="P54" s="157">
        <f>'Environmental Inputs'!R16</f>
        <v>10.449999999999998</v>
      </c>
      <c r="Q54" s="157">
        <f>'Environmental Inputs'!S16</f>
        <v>10</v>
      </c>
      <c r="R54" s="152"/>
      <c r="S54" s="161"/>
      <c r="T54" s="159">
        <f>($E$54/G54)/24</f>
        <v>0.23773006134969324</v>
      </c>
      <c r="U54" s="159">
        <f t="shared" ref="U54:AC54" si="41">($E$54/H54)/24</f>
        <v>0.24760383386581467</v>
      </c>
      <c r="V54" s="159">
        <f t="shared" si="41"/>
        <v>0.25833333333333336</v>
      </c>
      <c r="W54" s="159">
        <f t="shared" si="41"/>
        <v>0.27003484320557491</v>
      </c>
      <c r="X54" s="159">
        <f t="shared" si="41"/>
        <v>0.28284671532846717</v>
      </c>
      <c r="Y54" s="159">
        <f t="shared" si="41"/>
        <v>0.29693486590038315</v>
      </c>
      <c r="Z54" s="159">
        <f t="shared" si="41"/>
        <v>0.31250000000000006</v>
      </c>
      <c r="AA54" s="159">
        <f t="shared" si="41"/>
        <v>0.32978723404255322</v>
      </c>
      <c r="AB54" s="159">
        <f t="shared" si="41"/>
        <v>0.3490990990990992</v>
      </c>
      <c r="AC54" s="159">
        <f t="shared" si="41"/>
        <v>0.37081339712918671</v>
      </c>
      <c r="AD54" s="159">
        <f>($E$54/Q54)/24</f>
        <v>0.38750000000000001</v>
      </c>
    </row>
    <row r="55" spans="1:30" x14ac:dyDescent="0.2">
      <c r="A55" s="82">
        <f>A54+1</f>
        <v>3</v>
      </c>
      <c r="B55" s="82" t="s">
        <v>227</v>
      </c>
      <c r="C55" s="152">
        <v>18</v>
      </c>
      <c r="D55" s="152">
        <f>(C55-C54)+D54</f>
        <v>17</v>
      </c>
      <c r="E55" s="154">
        <v>5688.38</v>
      </c>
      <c r="F55" s="155">
        <f>(E55/$R$15)/24</f>
        <v>9.4806333333333335</v>
      </c>
      <c r="G55" s="157">
        <f>G54</f>
        <v>16.3</v>
      </c>
      <c r="H55" s="157">
        <f t="shared" ref="H55:Q55" si="42">H54</f>
        <v>15.65</v>
      </c>
      <c r="I55" s="157">
        <f t="shared" si="42"/>
        <v>15</v>
      </c>
      <c r="J55" s="157">
        <f t="shared" si="42"/>
        <v>14.35</v>
      </c>
      <c r="K55" s="157">
        <f t="shared" si="42"/>
        <v>13.7</v>
      </c>
      <c r="L55" s="157">
        <f t="shared" si="42"/>
        <v>13.049999999999999</v>
      </c>
      <c r="M55" s="157">
        <f t="shared" si="42"/>
        <v>12.399999999999999</v>
      </c>
      <c r="N55" s="157">
        <f t="shared" si="42"/>
        <v>11.749999999999998</v>
      </c>
      <c r="O55" s="157">
        <f t="shared" si="42"/>
        <v>11.099999999999998</v>
      </c>
      <c r="P55" s="157">
        <f t="shared" si="42"/>
        <v>10.449999999999998</v>
      </c>
      <c r="Q55" s="157">
        <f t="shared" si="42"/>
        <v>10</v>
      </c>
      <c r="R55" s="152"/>
      <c r="S55" s="161"/>
      <c r="T55" s="159">
        <f>($E$55/G55)/24</f>
        <v>14.540848670756645</v>
      </c>
      <c r="U55" s="159">
        <f t="shared" ref="U55:AC55" si="43">($E$55/H55)/24</f>
        <v>15.144781682641108</v>
      </c>
      <c r="V55" s="159">
        <f t="shared" si="43"/>
        <v>15.801055555555557</v>
      </c>
      <c r="W55" s="159">
        <f t="shared" si="43"/>
        <v>16.51678281068525</v>
      </c>
      <c r="X55" s="159">
        <f t="shared" si="43"/>
        <v>17.300425790754257</v>
      </c>
      <c r="Y55" s="159">
        <f t="shared" si="43"/>
        <v>18.162132822477652</v>
      </c>
      <c r="Z55" s="159">
        <f t="shared" si="43"/>
        <v>19.114180107526884</v>
      </c>
      <c r="AA55" s="159">
        <f t="shared" si="43"/>
        <v>20.171560283687949</v>
      </c>
      <c r="AB55" s="159">
        <f t="shared" si="43"/>
        <v>21.352777777777785</v>
      </c>
      <c r="AC55" s="159">
        <f t="shared" si="43"/>
        <v>22.680940988835729</v>
      </c>
      <c r="AD55" s="159">
        <f>($E$55/Q55)/24</f>
        <v>23.701583333333332</v>
      </c>
    </row>
    <row r="56" spans="1:30" x14ac:dyDescent="0.2">
      <c r="B56" s="130">
        <f>C55-C53</f>
        <v>17</v>
      </c>
      <c r="C56" s="152" t="s">
        <v>352</v>
      </c>
      <c r="D56" s="152"/>
      <c r="E56" s="158">
        <f>SUM(E54:E55)</f>
        <v>5781.38</v>
      </c>
      <c r="F56" s="155">
        <f>SUM(F54:F55)</f>
        <v>9.6356333333333328</v>
      </c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2"/>
      <c r="S56" s="152"/>
      <c r="T56" s="160">
        <f>SUM(T54:T55)</f>
        <v>14.778578732106338</v>
      </c>
      <c r="U56" s="160">
        <f t="shared" ref="U56:AC56" si="44">SUM(U54:U55)</f>
        <v>15.392385516506923</v>
      </c>
      <c r="V56" s="160">
        <f t="shared" si="44"/>
        <v>16.05938888888889</v>
      </c>
      <c r="W56" s="160">
        <f t="shared" si="44"/>
        <v>16.786817653890825</v>
      </c>
      <c r="X56" s="160">
        <f t="shared" si="44"/>
        <v>17.583272506082725</v>
      </c>
      <c r="Y56" s="160">
        <f t="shared" si="44"/>
        <v>18.459067688378035</v>
      </c>
      <c r="Z56" s="160">
        <f t="shared" si="44"/>
        <v>19.426680107526884</v>
      </c>
      <c r="AA56" s="160">
        <f t="shared" si="44"/>
        <v>20.501347517730501</v>
      </c>
      <c r="AB56" s="160">
        <f t="shared" si="44"/>
        <v>21.701876876876884</v>
      </c>
      <c r="AC56" s="160">
        <f t="shared" si="44"/>
        <v>23.051754385964916</v>
      </c>
      <c r="AD56" s="160">
        <f>SUM(AD54:AD55)</f>
        <v>24.089083333333331</v>
      </c>
    </row>
    <row r="57" spans="1:30" x14ac:dyDescent="0.2">
      <c r="A57" s="94" t="s">
        <v>237</v>
      </c>
      <c r="C57" s="152"/>
      <c r="D57" s="152"/>
      <c r="E57" s="167" t="str">
        <f>E31</f>
        <v>Time in port (days)</v>
      </c>
      <c r="F57" s="153">
        <f>D84*A55</f>
        <v>4.1100000000000003</v>
      </c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157"/>
      <c r="R57" s="152"/>
      <c r="S57" s="152"/>
      <c r="T57" s="160">
        <f>F57</f>
        <v>4.1100000000000003</v>
      </c>
      <c r="U57" s="160">
        <f>T57</f>
        <v>4.1100000000000003</v>
      </c>
      <c r="V57" s="160">
        <f t="shared" ref="V57:AD57" si="45">U57</f>
        <v>4.1100000000000003</v>
      </c>
      <c r="W57" s="160">
        <f t="shared" si="45"/>
        <v>4.1100000000000003</v>
      </c>
      <c r="X57" s="160">
        <f t="shared" si="45"/>
        <v>4.1100000000000003</v>
      </c>
      <c r="Y57" s="160">
        <f t="shared" si="45"/>
        <v>4.1100000000000003</v>
      </c>
      <c r="Z57" s="160">
        <f t="shared" si="45"/>
        <v>4.1100000000000003</v>
      </c>
      <c r="AA57" s="160">
        <f t="shared" si="45"/>
        <v>4.1100000000000003</v>
      </c>
      <c r="AB57" s="160">
        <f t="shared" si="45"/>
        <v>4.1100000000000003</v>
      </c>
      <c r="AC57" s="160">
        <f t="shared" si="45"/>
        <v>4.1100000000000003</v>
      </c>
      <c r="AD57" s="160">
        <f t="shared" si="45"/>
        <v>4.1100000000000003</v>
      </c>
    </row>
    <row r="58" spans="1:30" x14ac:dyDescent="0.2">
      <c r="C58" s="152"/>
      <c r="D58" s="152"/>
      <c r="E58" s="167" t="str">
        <f t="shared" ref="E58:E59" si="46">E32</f>
        <v>Total time (days)</v>
      </c>
      <c r="F58" s="156">
        <f>F57+F56</f>
        <v>13.745633333333334</v>
      </c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157"/>
      <c r="R58" s="152"/>
      <c r="S58" s="152"/>
      <c r="T58" s="160">
        <f>T57+T56</f>
        <v>18.888578732106339</v>
      </c>
      <c r="U58" s="160">
        <f>U57+U56</f>
        <v>19.502385516506923</v>
      </c>
      <c r="V58" s="160">
        <f t="shared" ref="V58:AD58" si="47">V57+V56</f>
        <v>20.169388888888889</v>
      </c>
      <c r="W58" s="160">
        <f t="shared" si="47"/>
        <v>20.896817653890825</v>
      </c>
      <c r="X58" s="160">
        <f t="shared" si="47"/>
        <v>21.693272506082725</v>
      </c>
      <c r="Y58" s="160">
        <f t="shared" si="47"/>
        <v>22.569067688378034</v>
      </c>
      <c r="Z58" s="160">
        <f t="shared" si="47"/>
        <v>23.536680107526884</v>
      </c>
      <c r="AA58" s="160">
        <f t="shared" si="47"/>
        <v>24.611347517730501</v>
      </c>
      <c r="AB58" s="160">
        <f t="shared" si="47"/>
        <v>25.811876876876884</v>
      </c>
      <c r="AC58" s="160">
        <f t="shared" si="47"/>
        <v>27.161754385964915</v>
      </c>
      <c r="AD58" s="160">
        <f t="shared" si="47"/>
        <v>28.199083333333331</v>
      </c>
    </row>
    <row r="59" spans="1:30" x14ac:dyDescent="0.2">
      <c r="C59" s="152"/>
      <c r="D59" s="152"/>
      <c r="E59" s="167" t="str">
        <f t="shared" si="46"/>
        <v>Addditional delay time (days)</v>
      </c>
      <c r="F59" s="156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157"/>
      <c r="R59" s="152"/>
      <c r="S59" s="152"/>
      <c r="T59" s="160"/>
      <c r="U59" s="160">
        <f>U58-$T$58</f>
        <v>0.61380678440058389</v>
      </c>
      <c r="V59" s="160">
        <f t="shared" ref="V59:AD59" si="48">V58-$T$58</f>
        <v>1.2808101567825503</v>
      </c>
      <c r="W59" s="160">
        <f t="shared" si="48"/>
        <v>2.0082389217844856</v>
      </c>
      <c r="X59" s="160">
        <f t="shared" si="48"/>
        <v>2.8046937739763855</v>
      </c>
      <c r="Y59" s="160">
        <f t="shared" si="48"/>
        <v>3.6804889562716951</v>
      </c>
      <c r="Z59" s="160">
        <f t="shared" si="48"/>
        <v>4.6481013754205449</v>
      </c>
      <c r="AA59" s="160">
        <f t="shared" si="48"/>
        <v>5.7227687856241616</v>
      </c>
      <c r="AB59" s="160">
        <f t="shared" si="48"/>
        <v>6.9232981447705448</v>
      </c>
      <c r="AC59" s="160">
        <f t="shared" si="48"/>
        <v>8.2731756538585763</v>
      </c>
      <c r="AD59" s="160">
        <f t="shared" si="48"/>
        <v>9.3105046012269916</v>
      </c>
    </row>
    <row r="60" spans="1:30" x14ac:dyDescent="0.2">
      <c r="A60" s="307" t="s">
        <v>372</v>
      </c>
      <c r="B60" s="307"/>
      <c r="C60" s="307"/>
      <c r="D60" s="307"/>
      <c r="E60" s="307"/>
      <c r="F60" s="127" t="s">
        <v>353</v>
      </c>
      <c r="G60" s="137" t="s">
        <v>17</v>
      </c>
      <c r="H60" s="137" t="s">
        <v>91</v>
      </c>
      <c r="I60" s="137" t="s">
        <v>92</v>
      </c>
      <c r="J60" s="137" t="s">
        <v>93</v>
      </c>
      <c r="K60" s="137" t="s">
        <v>18</v>
      </c>
      <c r="L60" s="137" t="s">
        <v>94</v>
      </c>
      <c r="M60" s="137" t="s">
        <v>19</v>
      </c>
      <c r="N60" s="137" t="s">
        <v>95</v>
      </c>
      <c r="O60" s="137" t="s">
        <v>20</v>
      </c>
      <c r="P60" s="137" t="s">
        <v>97</v>
      </c>
      <c r="Q60" s="137" t="s">
        <v>98</v>
      </c>
      <c r="R60" s="126"/>
      <c r="S60" s="126"/>
      <c r="T60" s="308" t="s">
        <v>358</v>
      </c>
      <c r="U60" s="308"/>
      <c r="V60" s="308"/>
      <c r="W60" s="308"/>
      <c r="X60" s="308"/>
      <c r="Y60" s="308"/>
      <c r="Z60" s="308"/>
      <c r="AA60" s="308"/>
      <c r="AB60" s="308"/>
      <c r="AC60" s="308"/>
      <c r="AD60" s="308"/>
    </row>
    <row r="61" spans="1:30" x14ac:dyDescent="0.2">
      <c r="A61" s="135"/>
      <c r="B61" s="135" t="s">
        <v>263</v>
      </c>
      <c r="C61" s="125" t="s">
        <v>350</v>
      </c>
      <c r="D61" s="125" t="s">
        <v>351</v>
      </c>
      <c r="E61" s="125" t="s">
        <v>251</v>
      </c>
      <c r="F61" s="139"/>
      <c r="G61" s="137" t="s">
        <v>14</v>
      </c>
      <c r="H61" s="137" t="s">
        <v>14</v>
      </c>
      <c r="I61" s="137" t="s">
        <v>14</v>
      </c>
      <c r="J61" s="137" t="s">
        <v>14</v>
      </c>
      <c r="K61" s="137" t="s">
        <v>14</v>
      </c>
      <c r="L61" s="137" t="s">
        <v>14</v>
      </c>
      <c r="M61" s="137" t="s">
        <v>14</v>
      </c>
      <c r="N61" s="137" t="s">
        <v>14</v>
      </c>
      <c r="O61" s="137" t="s">
        <v>14</v>
      </c>
      <c r="P61" s="137" t="s">
        <v>14</v>
      </c>
      <c r="Q61" s="137" t="s">
        <v>14</v>
      </c>
      <c r="R61" s="126"/>
      <c r="S61" s="126"/>
      <c r="T61" s="127" t="s">
        <v>181</v>
      </c>
      <c r="U61" s="127" t="s">
        <v>182</v>
      </c>
      <c r="V61" s="127" t="s">
        <v>183</v>
      </c>
      <c r="W61" s="127" t="s">
        <v>318</v>
      </c>
      <c r="X61" s="127" t="s">
        <v>319</v>
      </c>
      <c r="Y61" s="127" t="s">
        <v>320</v>
      </c>
      <c r="Z61" s="127" t="s">
        <v>321</v>
      </c>
      <c r="AA61" s="127" t="s">
        <v>322</v>
      </c>
      <c r="AB61" s="127" t="s">
        <v>323</v>
      </c>
      <c r="AC61" s="127" t="s">
        <v>324</v>
      </c>
      <c r="AD61" s="127" t="s">
        <v>325</v>
      </c>
    </row>
    <row r="62" spans="1:30" x14ac:dyDescent="0.2">
      <c r="A62" s="82">
        <v>1</v>
      </c>
      <c r="B62" s="82" t="s">
        <v>264</v>
      </c>
      <c r="C62" s="152">
        <v>0</v>
      </c>
      <c r="D62" s="152"/>
      <c r="E62" s="154"/>
      <c r="F62" s="153"/>
      <c r="G62" s="157"/>
      <c r="H62" s="157"/>
      <c r="I62" s="157"/>
      <c r="J62" s="157"/>
      <c r="K62" s="157"/>
      <c r="L62" s="157"/>
      <c r="M62" s="157"/>
      <c r="N62" s="157"/>
      <c r="O62" s="157"/>
      <c r="P62" s="157"/>
      <c r="Q62" s="157"/>
      <c r="R62" s="152"/>
      <c r="S62" s="152"/>
      <c r="T62" s="159"/>
      <c r="U62" s="159"/>
      <c r="V62" s="159"/>
      <c r="W62" s="159"/>
      <c r="X62" s="159"/>
      <c r="Y62" s="159"/>
      <c r="Z62" s="159"/>
      <c r="AA62" s="159"/>
      <c r="AB62" s="159"/>
      <c r="AC62" s="159"/>
      <c r="AD62" s="159"/>
    </row>
    <row r="63" spans="1:30" x14ac:dyDescent="0.2">
      <c r="A63" s="82">
        <f>A62+1</f>
        <v>2</v>
      </c>
      <c r="B63" s="82" t="s">
        <v>265</v>
      </c>
      <c r="C63" s="152">
        <v>3</v>
      </c>
      <c r="D63" s="152">
        <f>(C63-C62)</f>
        <v>3</v>
      </c>
      <c r="E63" s="154">
        <v>927</v>
      </c>
      <c r="F63" s="155">
        <f>(E63/$R$16)/24</f>
        <v>1.609375</v>
      </c>
      <c r="G63" s="157">
        <f>'Environmental Inputs'!I16</f>
        <v>16.3</v>
      </c>
      <c r="H63" s="157">
        <f>'Environmental Inputs'!J16</f>
        <v>15.65</v>
      </c>
      <c r="I63" s="157">
        <f>'Environmental Inputs'!K16</f>
        <v>15</v>
      </c>
      <c r="J63" s="157">
        <f>'Environmental Inputs'!L16</f>
        <v>14.35</v>
      </c>
      <c r="K63" s="157">
        <f>'Environmental Inputs'!M16</f>
        <v>13.7</v>
      </c>
      <c r="L63" s="157">
        <f>'Environmental Inputs'!N16</f>
        <v>13.049999999999999</v>
      </c>
      <c r="M63" s="157">
        <f>'Environmental Inputs'!O16</f>
        <v>12.399999999999999</v>
      </c>
      <c r="N63" s="157">
        <f>'Environmental Inputs'!P16</f>
        <v>11.749999999999998</v>
      </c>
      <c r="O63" s="157">
        <f>'Environmental Inputs'!Q16</f>
        <v>11.099999999999998</v>
      </c>
      <c r="P63" s="157">
        <f>'Environmental Inputs'!R16</f>
        <v>10.449999999999998</v>
      </c>
      <c r="Q63" s="157">
        <f>'Environmental Inputs'!S16</f>
        <v>10</v>
      </c>
      <c r="R63" s="152"/>
      <c r="S63" s="161"/>
      <c r="T63" s="159">
        <f>($E$63/G63)/24</f>
        <v>2.3696319018404908</v>
      </c>
      <c r="U63" s="159">
        <f t="shared" ref="U63:AC63" si="49">($E$63/H63)/24</f>
        <v>2.4680511182108624</v>
      </c>
      <c r="V63" s="159">
        <f t="shared" si="49"/>
        <v>2.5749999999999997</v>
      </c>
      <c r="W63" s="159">
        <f t="shared" si="49"/>
        <v>2.6916376306620209</v>
      </c>
      <c r="X63" s="159">
        <f t="shared" si="49"/>
        <v>2.8193430656934311</v>
      </c>
      <c r="Y63" s="159">
        <f t="shared" si="49"/>
        <v>2.9597701149425291</v>
      </c>
      <c r="Z63" s="159">
        <f t="shared" si="49"/>
        <v>3.11491935483871</v>
      </c>
      <c r="AA63" s="159">
        <f t="shared" si="49"/>
        <v>3.2872340425531923</v>
      </c>
      <c r="AB63" s="159">
        <f t="shared" si="49"/>
        <v>3.4797297297297303</v>
      </c>
      <c r="AC63" s="159">
        <f t="shared" si="49"/>
        <v>3.6961722488038284</v>
      </c>
      <c r="AD63" s="159">
        <f>($E$63/Q63)/24</f>
        <v>3.8625000000000003</v>
      </c>
    </row>
    <row r="64" spans="1:30" x14ac:dyDescent="0.2">
      <c r="A64" s="82">
        <f t="shared" ref="A64:A66" si="50">A63+1</f>
        <v>3</v>
      </c>
      <c r="B64" s="82" t="s">
        <v>266</v>
      </c>
      <c r="C64" s="152">
        <v>3</v>
      </c>
      <c r="D64" s="152">
        <f>(C64-C63)+D63</f>
        <v>3</v>
      </c>
      <c r="E64" s="154">
        <v>1220</v>
      </c>
      <c r="F64" s="155">
        <f t="shared" ref="F64:F66" si="51">(E64/$R$16)/24</f>
        <v>2.1180555555555558</v>
      </c>
      <c r="G64" s="157">
        <f>G63</f>
        <v>16.3</v>
      </c>
      <c r="H64" s="157">
        <f t="shared" ref="H64:Q66" si="52">H63</f>
        <v>15.65</v>
      </c>
      <c r="I64" s="157">
        <f t="shared" si="52"/>
        <v>15</v>
      </c>
      <c r="J64" s="157">
        <f t="shared" si="52"/>
        <v>14.35</v>
      </c>
      <c r="K64" s="157">
        <f t="shared" si="52"/>
        <v>13.7</v>
      </c>
      <c r="L64" s="157">
        <f t="shared" si="52"/>
        <v>13.049999999999999</v>
      </c>
      <c r="M64" s="157">
        <f t="shared" si="52"/>
        <v>12.399999999999999</v>
      </c>
      <c r="N64" s="157">
        <f t="shared" si="52"/>
        <v>11.749999999999998</v>
      </c>
      <c r="O64" s="157">
        <f t="shared" si="52"/>
        <v>11.099999999999998</v>
      </c>
      <c r="P64" s="157">
        <f t="shared" si="52"/>
        <v>10.449999999999998</v>
      </c>
      <c r="Q64" s="157">
        <f t="shared" si="52"/>
        <v>10</v>
      </c>
      <c r="R64" s="152"/>
      <c r="S64" s="161"/>
      <c r="T64" s="159">
        <f>($E$64/G64)/24</f>
        <v>3.1186094069529648</v>
      </c>
      <c r="U64" s="159">
        <f t="shared" ref="U64:AC64" si="53">($E$64/H64)/24</f>
        <v>3.2481363152289671</v>
      </c>
      <c r="V64" s="159">
        <f t="shared" si="53"/>
        <v>3.3888888888888888</v>
      </c>
      <c r="W64" s="159">
        <f t="shared" si="53"/>
        <v>3.5423925667828109</v>
      </c>
      <c r="X64" s="159">
        <f t="shared" si="53"/>
        <v>3.7104622871046229</v>
      </c>
      <c r="Y64" s="159">
        <f t="shared" si="53"/>
        <v>3.8952745849297581</v>
      </c>
      <c r="Z64" s="159">
        <f t="shared" si="53"/>
        <v>4.0994623655913989</v>
      </c>
      <c r="AA64" s="159">
        <f t="shared" si="53"/>
        <v>4.3262411347517737</v>
      </c>
      <c r="AB64" s="159">
        <f t="shared" si="53"/>
        <v>4.5795795795795806</v>
      </c>
      <c r="AC64" s="159">
        <f t="shared" si="53"/>
        <v>4.8644338118022334</v>
      </c>
      <c r="AD64" s="159">
        <f>($E$64/Q64)/24</f>
        <v>5.083333333333333</v>
      </c>
    </row>
    <row r="65" spans="1:30" x14ac:dyDescent="0.2">
      <c r="A65" s="82">
        <f t="shared" si="50"/>
        <v>4</v>
      </c>
      <c r="B65" s="82" t="s">
        <v>267</v>
      </c>
      <c r="C65" s="152">
        <v>5</v>
      </c>
      <c r="D65" s="152">
        <f t="shared" ref="D65:D66" si="54">(C65-C64)+D64</f>
        <v>5</v>
      </c>
      <c r="E65" s="154">
        <v>993</v>
      </c>
      <c r="F65" s="155">
        <f t="shared" si="51"/>
        <v>1.7239583333333333</v>
      </c>
      <c r="G65" s="157">
        <f t="shared" ref="G65:G66" si="55">G64</f>
        <v>16.3</v>
      </c>
      <c r="H65" s="157">
        <f t="shared" si="52"/>
        <v>15.65</v>
      </c>
      <c r="I65" s="157">
        <f t="shared" si="52"/>
        <v>15</v>
      </c>
      <c r="J65" s="157">
        <f t="shared" si="52"/>
        <v>14.35</v>
      </c>
      <c r="K65" s="157">
        <f t="shared" si="52"/>
        <v>13.7</v>
      </c>
      <c r="L65" s="157">
        <f t="shared" si="52"/>
        <v>13.049999999999999</v>
      </c>
      <c r="M65" s="157">
        <f t="shared" si="52"/>
        <v>12.399999999999999</v>
      </c>
      <c r="N65" s="157">
        <f t="shared" si="52"/>
        <v>11.749999999999998</v>
      </c>
      <c r="O65" s="157">
        <f t="shared" si="52"/>
        <v>11.099999999999998</v>
      </c>
      <c r="P65" s="157">
        <f t="shared" si="52"/>
        <v>10.449999999999998</v>
      </c>
      <c r="Q65" s="157">
        <f t="shared" si="52"/>
        <v>10</v>
      </c>
      <c r="R65" s="152"/>
      <c r="S65" s="161"/>
      <c r="T65" s="159">
        <f>($E$65/G65)/24</f>
        <v>2.5383435582822087</v>
      </c>
      <c r="U65" s="159">
        <f t="shared" ref="U65:AC65" si="56">($E$65/H65)/24</f>
        <v>2.6437699680511182</v>
      </c>
      <c r="V65" s="159">
        <f t="shared" si="56"/>
        <v>2.7583333333333333</v>
      </c>
      <c r="W65" s="159">
        <f t="shared" si="56"/>
        <v>2.8832752613240422</v>
      </c>
      <c r="X65" s="159">
        <f t="shared" si="56"/>
        <v>3.0200729927007299</v>
      </c>
      <c r="Y65" s="159">
        <f t="shared" si="56"/>
        <v>3.1704980842911881</v>
      </c>
      <c r="Z65" s="159">
        <f t="shared" si="56"/>
        <v>3.3366935483870974</v>
      </c>
      <c r="AA65" s="159">
        <f t="shared" si="56"/>
        <v>3.521276595744681</v>
      </c>
      <c r="AB65" s="159">
        <f t="shared" si="56"/>
        <v>3.7274774774774784</v>
      </c>
      <c r="AC65" s="159">
        <f t="shared" si="56"/>
        <v>3.9593301435406709</v>
      </c>
      <c r="AD65" s="159">
        <f>($E$65/Q65)/24</f>
        <v>4.1375000000000002</v>
      </c>
    </row>
    <row r="66" spans="1:30" x14ac:dyDescent="0.2">
      <c r="A66" s="82">
        <f t="shared" si="50"/>
        <v>5</v>
      </c>
      <c r="B66" s="82" t="s">
        <v>240</v>
      </c>
      <c r="C66" s="152">
        <v>19</v>
      </c>
      <c r="D66" s="152">
        <f t="shared" si="54"/>
        <v>19</v>
      </c>
      <c r="E66" s="154">
        <v>6117</v>
      </c>
      <c r="F66" s="155">
        <f t="shared" si="51"/>
        <v>10.619791666666666</v>
      </c>
      <c r="G66" s="157">
        <f t="shared" si="55"/>
        <v>16.3</v>
      </c>
      <c r="H66" s="157">
        <f t="shared" si="52"/>
        <v>15.65</v>
      </c>
      <c r="I66" s="157">
        <f t="shared" si="52"/>
        <v>15</v>
      </c>
      <c r="J66" s="157">
        <f t="shared" si="52"/>
        <v>14.35</v>
      </c>
      <c r="K66" s="157">
        <f t="shared" si="52"/>
        <v>13.7</v>
      </c>
      <c r="L66" s="157">
        <f t="shared" si="52"/>
        <v>13.049999999999999</v>
      </c>
      <c r="M66" s="157">
        <f t="shared" si="52"/>
        <v>12.399999999999999</v>
      </c>
      <c r="N66" s="157">
        <f t="shared" si="52"/>
        <v>11.749999999999998</v>
      </c>
      <c r="O66" s="157">
        <f t="shared" si="52"/>
        <v>11.099999999999998</v>
      </c>
      <c r="P66" s="157">
        <f t="shared" si="52"/>
        <v>10.449999999999998</v>
      </c>
      <c r="Q66" s="157">
        <f t="shared" si="52"/>
        <v>10</v>
      </c>
      <c r="R66" s="152"/>
      <c r="S66" s="161"/>
      <c r="T66" s="159">
        <f>($E$66/G66)/24</f>
        <v>15.636503067484661</v>
      </c>
      <c r="U66" s="159">
        <f t="shared" ref="U66:AC66" si="57">($E$66/H66)/24</f>
        <v>16.285942492012779</v>
      </c>
      <c r="V66" s="159">
        <f t="shared" si="57"/>
        <v>16.991666666666667</v>
      </c>
      <c r="W66" s="159">
        <f t="shared" si="57"/>
        <v>17.761324041811847</v>
      </c>
      <c r="X66" s="159">
        <f t="shared" si="57"/>
        <v>18.604014598540147</v>
      </c>
      <c r="Y66" s="159">
        <f t="shared" si="57"/>
        <v>19.530651340996169</v>
      </c>
      <c r="Z66" s="159">
        <f t="shared" si="57"/>
        <v>20.554435483870972</v>
      </c>
      <c r="AA66" s="159">
        <f t="shared" si="57"/>
        <v>21.691489361702128</v>
      </c>
      <c r="AB66" s="159">
        <f t="shared" si="57"/>
        <v>22.961711711711715</v>
      </c>
      <c r="AC66" s="159">
        <f t="shared" si="57"/>
        <v>24.389952153110055</v>
      </c>
      <c r="AD66" s="159">
        <f>($E$66/Q66)/24</f>
        <v>25.487500000000001</v>
      </c>
    </row>
    <row r="67" spans="1:30" x14ac:dyDescent="0.2">
      <c r="B67" s="130">
        <f>C66-C62</f>
        <v>19</v>
      </c>
      <c r="C67" s="152" t="s">
        <v>352</v>
      </c>
      <c r="D67" s="152"/>
      <c r="E67" s="158">
        <f>SUM(E63:E66)</f>
        <v>9257</v>
      </c>
      <c r="F67" s="155">
        <f>SUM(F63:F66)</f>
        <v>16.071180555555557</v>
      </c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2"/>
      <c r="S67" s="152"/>
      <c r="T67" s="160">
        <f>SUM(T63:T66)</f>
        <v>23.663087934560323</v>
      </c>
      <c r="U67" s="160">
        <f t="shared" ref="U67:AC67" si="58">SUM(U63:U66)</f>
        <v>24.645899893503728</v>
      </c>
      <c r="V67" s="160">
        <f t="shared" si="58"/>
        <v>25.713888888888889</v>
      </c>
      <c r="W67" s="160">
        <f t="shared" si="58"/>
        <v>26.878629500580722</v>
      </c>
      <c r="X67" s="160">
        <f t="shared" si="58"/>
        <v>28.15389294403893</v>
      </c>
      <c r="Y67" s="160">
        <f t="shared" si="58"/>
        <v>29.556194125159642</v>
      </c>
      <c r="Z67" s="160">
        <f t="shared" si="58"/>
        <v>31.105510752688176</v>
      </c>
      <c r="AA67" s="160">
        <f t="shared" si="58"/>
        <v>32.826241134751776</v>
      </c>
      <c r="AB67" s="160">
        <f t="shared" si="58"/>
        <v>34.748498498498506</v>
      </c>
      <c r="AC67" s="160">
        <f t="shared" si="58"/>
        <v>36.90988835725679</v>
      </c>
      <c r="AD67" s="160">
        <f>SUM(AD63:AD66)</f>
        <v>38.570833333333333</v>
      </c>
    </row>
    <row r="68" spans="1:30" x14ac:dyDescent="0.2">
      <c r="A68" s="94" t="s">
        <v>244</v>
      </c>
      <c r="C68" s="152"/>
      <c r="D68" s="152"/>
      <c r="E68" s="167" t="str">
        <f>E31</f>
        <v>Time in port (days)</v>
      </c>
      <c r="F68" s="155">
        <f>D84*A66</f>
        <v>6.8500000000000005</v>
      </c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157"/>
      <c r="R68" s="152"/>
      <c r="S68" s="152"/>
      <c r="T68" s="160">
        <f>F68</f>
        <v>6.8500000000000005</v>
      </c>
      <c r="U68" s="160">
        <f>T68</f>
        <v>6.8500000000000005</v>
      </c>
      <c r="V68" s="160">
        <f t="shared" ref="V68:AD68" si="59">U68</f>
        <v>6.8500000000000005</v>
      </c>
      <c r="W68" s="160">
        <f t="shared" si="59"/>
        <v>6.8500000000000005</v>
      </c>
      <c r="X68" s="160">
        <f t="shared" si="59"/>
        <v>6.8500000000000005</v>
      </c>
      <c r="Y68" s="160">
        <f t="shared" si="59"/>
        <v>6.8500000000000005</v>
      </c>
      <c r="Z68" s="160">
        <f t="shared" si="59"/>
        <v>6.8500000000000005</v>
      </c>
      <c r="AA68" s="160">
        <f t="shared" si="59"/>
        <v>6.8500000000000005</v>
      </c>
      <c r="AB68" s="160">
        <f t="shared" si="59"/>
        <v>6.8500000000000005</v>
      </c>
      <c r="AC68" s="160">
        <f t="shared" si="59"/>
        <v>6.8500000000000005</v>
      </c>
      <c r="AD68" s="160">
        <f t="shared" si="59"/>
        <v>6.8500000000000005</v>
      </c>
    </row>
    <row r="69" spans="1:30" x14ac:dyDescent="0.2">
      <c r="C69" s="152"/>
      <c r="D69" s="152"/>
      <c r="E69" s="167" t="str">
        <f t="shared" ref="E69:E70" si="60">E32</f>
        <v>Total time (days)</v>
      </c>
      <c r="F69" s="156">
        <f>F68+F67</f>
        <v>22.921180555555559</v>
      </c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157"/>
      <c r="R69" s="152"/>
      <c r="S69" s="152"/>
      <c r="T69" s="160">
        <f>T68+T67</f>
        <v>30.513087934560325</v>
      </c>
      <c r="U69" s="160">
        <f>U68+U67</f>
        <v>31.495899893503729</v>
      </c>
      <c r="V69" s="160">
        <f t="shared" ref="V69:AD69" si="61">V68+V67</f>
        <v>32.56388888888889</v>
      </c>
      <c r="W69" s="160">
        <f t="shared" si="61"/>
        <v>33.728629500580723</v>
      </c>
      <c r="X69" s="160">
        <f t="shared" si="61"/>
        <v>35.003892944038931</v>
      </c>
      <c r="Y69" s="160">
        <f t="shared" si="61"/>
        <v>36.406194125159644</v>
      </c>
      <c r="Z69" s="160">
        <f t="shared" si="61"/>
        <v>37.955510752688177</v>
      </c>
      <c r="AA69" s="160">
        <f t="shared" si="61"/>
        <v>39.676241134751777</v>
      </c>
      <c r="AB69" s="160">
        <f t="shared" si="61"/>
        <v>41.598498498498508</v>
      </c>
      <c r="AC69" s="160">
        <f t="shared" si="61"/>
        <v>43.759888357256791</v>
      </c>
      <c r="AD69" s="160">
        <f t="shared" si="61"/>
        <v>45.420833333333334</v>
      </c>
    </row>
    <row r="70" spans="1:30" x14ac:dyDescent="0.2">
      <c r="C70" s="152"/>
      <c r="D70" s="152"/>
      <c r="E70" s="167" t="str">
        <f t="shared" si="60"/>
        <v>Addditional delay time (days)</v>
      </c>
      <c r="F70" s="156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157"/>
      <c r="R70" s="152"/>
      <c r="S70" s="152"/>
      <c r="T70" s="160"/>
      <c r="U70" s="160">
        <f>U69-$T$69</f>
        <v>0.98281195894340456</v>
      </c>
      <c r="V70" s="160">
        <f t="shared" ref="V70:AD70" si="62">V69-$T$69</f>
        <v>2.0508009543285652</v>
      </c>
      <c r="W70" s="160">
        <f t="shared" si="62"/>
        <v>3.2155415660203985</v>
      </c>
      <c r="X70" s="160">
        <f t="shared" si="62"/>
        <v>4.4908050094786063</v>
      </c>
      <c r="Y70" s="160">
        <f t="shared" si="62"/>
        <v>5.8931061905993189</v>
      </c>
      <c r="Z70" s="160">
        <f t="shared" si="62"/>
        <v>7.4424228181278522</v>
      </c>
      <c r="AA70" s="160">
        <f t="shared" si="62"/>
        <v>9.1631532001914522</v>
      </c>
      <c r="AB70" s="160">
        <f t="shared" si="62"/>
        <v>11.085410563938183</v>
      </c>
      <c r="AC70" s="160">
        <f t="shared" si="62"/>
        <v>13.246800422696467</v>
      </c>
      <c r="AD70" s="160">
        <f t="shared" si="62"/>
        <v>14.90774539877301</v>
      </c>
    </row>
    <row r="71" spans="1:30" x14ac:dyDescent="0.2">
      <c r="A71" s="307" t="s">
        <v>371</v>
      </c>
      <c r="B71" s="307"/>
      <c r="C71" s="307"/>
      <c r="D71" s="307"/>
      <c r="E71" s="307"/>
      <c r="F71" s="127" t="s">
        <v>353</v>
      </c>
      <c r="G71" s="137" t="s">
        <v>17</v>
      </c>
      <c r="H71" s="137" t="s">
        <v>91</v>
      </c>
      <c r="I71" s="137" t="s">
        <v>92</v>
      </c>
      <c r="J71" s="137" t="s">
        <v>93</v>
      </c>
      <c r="K71" s="137" t="s">
        <v>18</v>
      </c>
      <c r="L71" s="137" t="s">
        <v>94</v>
      </c>
      <c r="M71" s="137" t="s">
        <v>19</v>
      </c>
      <c r="N71" s="137" t="s">
        <v>95</v>
      </c>
      <c r="O71" s="137" t="s">
        <v>20</v>
      </c>
      <c r="P71" s="137" t="s">
        <v>97</v>
      </c>
      <c r="Q71" s="137" t="s">
        <v>98</v>
      </c>
      <c r="R71" s="126"/>
      <c r="S71" s="126"/>
      <c r="T71" s="308" t="s">
        <v>358</v>
      </c>
      <c r="U71" s="308"/>
      <c r="V71" s="308"/>
      <c r="W71" s="308"/>
      <c r="X71" s="308"/>
      <c r="Y71" s="308"/>
      <c r="Z71" s="308"/>
      <c r="AA71" s="308"/>
      <c r="AB71" s="308"/>
      <c r="AC71" s="308"/>
      <c r="AD71" s="308"/>
    </row>
    <row r="72" spans="1:30" x14ac:dyDescent="0.2">
      <c r="A72" s="135"/>
      <c r="B72" s="135" t="s">
        <v>268</v>
      </c>
      <c r="C72" s="125" t="s">
        <v>350</v>
      </c>
      <c r="D72" s="125" t="s">
        <v>351</v>
      </c>
      <c r="E72" s="125" t="s">
        <v>251</v>
      </c>
      <c r="F72" s="139"/>
      <c r="G72" s="137" t="s">
        <v>14</v>
      </c>
      <c r="H72" s="137" t="s">
        <v>14</v>
      </c>
      <c r="I72" s="137" t="s">
        <v>14</v>
      </c>
      <c r="J72" s="137" t="s">
        <v>14</v>
      </c>
      <c r="K72" s="137" t="s">
        <v>14</v>
      </c>
      <c r="L72" s="137" t="s">
        <v>14</v>
      </c>
      <c r="M72" s="137" t="s">
        <v>14</v>
      </c>
      <c r="N72" s="137" t="s">
        <v>14</v>
      </c>
      <c r="O72" s="137" t="s">
        <v>14</v>
      </c>
      <c r="P72" s="137" t="s">
        <v>14</v>
      </c>
      <c r="Q72" s="137" t="s">
        <v>14</v>
      </c>
      <c r="R72" s="126"/>
      <c r="S72" s="126"/>
      <c r="T72" s="127" t="s">
        <v>181</v>
      </c>
      <c r="U72" s="127" t="s">
        <v>182</v>
      </c>
      <c r="V72" s="127" t="s">
        <v>183</v>
      </c>
      <c r="W72" s="127" t="s">
        <v>318</v>
      </c>
      <c r="X72" s="127" t="s">
        <v>319</v>
      </c>
      <c r="Y72" s="127" t="s">
        <v>320</v>
      </c>
      <c r="Z72" s="127" t="s">
        <v>321</v>
      </c>
      <c r="AA72" s="127" t="s">
        <v>322</v>
      </c>
      <c r="AB72" s="127" t="s">
        <v>323</v>
      </c>
      <c r="AC72" s="127" t="s">
        <v>324</v>
      </c>
      <c r="AD72" s="127" t="s">
        <v>325</v>
      </c>
    </row>
    <row r="73" spans="1:30" x14ac:dyDescent="0.2">
      <c r="A73" s="82">
        <v>1</v>
      </c>
      <c r="B73" s="82" t="s">
        <v>227</v>
      </c>
      <c r="C73" s="152">
        <v>23</v>
      </c>
      <c r="D73" s="152"/>
      <c r="E73" s="154"/>
      <c r="F73" s="153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2"/>
      <c r="S73" s="152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</row>
    <row r="74" spans="1:30" x14ac:dyDescent="0.2">
      <c r="A74" s="82">
        <f>A73+1</f>
        <v>2</v>
      </c>
      <c r="B74" s="82" t="s">
        <v>269</v>
      </c>
      <c r="C74" s="152">
        <v>29</v>
      </c>
      <c r="D74" s="152">
        <f>(C74-C73)</f>
        <v>6</v>
      </c>
      <c r="E74" s="154">
        <v>395</v>
      </c>
      <c r="F74" s="155">
        <f>(E74/$R$17)/24</f>
        <v>0.68576388888888884</v>
      </c>
      <c r="G74" s="157">
        <f>'Environmental Inputs'!I17</f>
        <v>16.100000000000001</v>
      </c>
      <c r="H74" s="157">
        <f>'Environmental Inputs'!J17</f>
        <v>15.450000000000001</v>
      </c>
      <c r="I74" s="157">
        <f>'Environmental Inputs'!K17</f>
        <v>14.8</v>
      </c>
      <c r="J74" s="157">
        <f>'Environmental Inputs'!L17</f>
        <v>14.15</v>
      </c>
      <c r="K74" s="157">
        <f>'Environmental Inputs'!M17</f>
        <v>13.5</v>
      </c>
      <c r="L74" s="157">
        <f>'Environmental Inputs'!N17</f>
        <v>12.85</v>
      </c>
      <c r="M74" s="157">
        <f>'Environmental Inputs'!O17</f>
        <v>12.2</v>
      </c>
      <c r="N74" s="157">
        <f>'Environmental Inputs'!P17</f>
        <v>11.549999999999999</v>
      </c>
      <c r="O74" s="157">
        <f>'Environmental Inputs'!Q17</f>
        <v>10.899999999999999</v>
      </c>
      <c r="P74" s="157">
        <f>'Environmental Inputs'!R17</f>
        <v>10.249999999999998</v>
      </c>
      <c r="Q74" s="157">
        <f>'Environmental Inputs'!S17</f>
        <v>10</v>
      </c>
      <c r="R74" s="152"/>
      <c r="S74" s="161"/>
      <c r="T74" s="159">
        <f>($E$74/G74)/24</f>
        <v>1.0222567287784678</v>
      </c>
      <c r="U74" s="159">
        <f t="shared" ref="U74:AC74" si="63">($E$74/H74)/24</f>
        <v>1.0652642934196332</v>
      </c>
      <c r="V74" s="159">
        <f t="shared" si="63"/>
        <v>1.1120495495495495</v>
      </c>
      <c r="W74" s="159">
        <f t="shared" si="63"/>
        <v>1.1631330977620731</v>
      </c>
      <c r="X74" s="159">
        <f t="shared" si="63"/>
        <v>1.2191358024691359</v>
      </c>
      <c r="Y74" s="159">
        <f t="shared" si="63"/>
        <v>1.280804150453956</v>
      </c>
      <c r="Z74" s="159">
        <f t="shared" si="63"/>
        <v>1.3490437158469948</v>
      </c>
      <c r="AA74" s="159">
        <f t="shared" si="63"/>
        <v>1.424963924963925</v>
      </c>
      <c r="AB74" s="159">
        <f t="shared" si="63"/>
        <v>1.5099388379204894</v>
      </c>
      <c r="AC74" s="159">
        <f t="shared" si="63"/>
        <v>1.6056910569105696</v>
      </c>
      <c r="AD74" s="159">
        <f>($E$74/Q74)/24</f>
        <v>1.6458333333333333</v>
      </c>
    </row>
    <row r="75" spans="1:30" x14ac:dyDescent="0.2">
      <c r="A75" s="82">
        <f t="shared" ref="A75:A77" si="64">A74+1</f>
        <v>3</v>
      </c>
      <c r="B75" s="82" t="s">
        <v>270</v>
      </c>
      <c r="C75" s="152">
        <v>47</v>
      </c>
      <c r="D75" s="152">
        <f>(C75-C74)+D74</f>
        <v>24</v>
      </c>
      <c r="E75" s="154">
        <v>5407</v>
      </c>
      <c r="F75" s="155">
        <f t="shared" ref="F75:F77" si="65">(E75/$R$17)/24</f>
        <v>9.3871527777777768</v>
      </c>
      <c r="G75" s="157">
        <f>G74</f>
        <v>16.100000000000001</v>
      </c>
      <c r="H75" s="157">
        <f t="shared" ref="H75:Q77" si="66">H74</f>
        <v>15.450000000000001</v>
      </c>
      <c r="I75" s="157">
        <f t="shared" si="66"/>
        <v>14.8</v>
      </c>
      <c r="J75" s="157">
        <f t="shared" si="66"/>
        <v>14.15</v>
      </c>
      <c r="K75" s="157">
        <f t="shared" si="66"/>
        <v>13.5</v>
      </c>
      <c r="L75" s="157">
        <f t="shared" si="66"/>
        <v>12.85</v>
      </c>
      <c r="M75" s="157">
        <f t="shared" si="66"/>
        <v>12.2</v>
      </c>
      <c r="N75" s="157">
        <f t="shared" si="66"/>
        <v>11.549999999999999</v>
      </c>
      <c r="O75" s="157">
        <f t="shared" si="66"/>
        <v>10.899999999999999</v>
      </c>
      <c r="P75" s="157">
        <f t="shared" si="66"/>
        <v>10.249999999999998</v>
      </c>
      <c r="Q75" s="157">
        <f t="shared" si="66"/>
        <v>10</v>
      </c>
      <c r="R75" s="152"/>
      <c r="S75" s="161"/>
      <c r="T75" s="159">
        <f>($E$75/G75)/24</f>
        <v>13.99327122153209</v>
      </c>
      <c r="U75" s="159">
        <f t="shared" ref="U75:AC75" si="67">($E$75/H75)/24</f>
        <v>14.581984897518877</v>
      </c>
      <c r="V75" s="159">
        <f t="shared" si="67"/>
        <v>15.222409909909908</v>
      </c>
      <c r="W75" s="159">
        <f t="shared" si="67"/>
        <v>15.921672555948176</v>
      </c>
      <c r="X75" s="159">
        <f t="shared" si="67"/>
        <v>16.688271604938272</v>
      </c>
      <c r="Y75" s="159">
        <f t="shared" si="67"/>
        <v>17.53242542153048</v>
      </c>
      <c r="Z75" s="159">
        <f t="shared" si="67"/>
        <v>18.46653005464481</v>
      </c>
      <c r="AA75" s="159">
        <f t="shared" si="67"/>
        <v>19.505772005772005</v>
      </c>
      <c r="AB75" s="159">
        <f t="shared" si="67"/>
        <v>20.668960244648321</v>
      </c>
      <c r="AC75" s="159">
        <f t="shared" si="67"/>
        <v>21.979674796747972</v>
      </c>
      <c r="AD75" s="159">
        <f>($E$75/Q75)/24</f>
        <v>22.529166666666669</v>
      </c>
    </row>
    <row r="76" spans="1:30" x14ac:dyDescent="0.2">
      <c r="A76" s="82">
        <f t="shared" si="64"/>
        <v>4</v>
      </c>
      <c r="B76" s="82" t="s">
        <v>188</v>
      </c>
      <c r="C76" s="152">
        <f>C75+1</f>
        <v>48</v>
      </c>
      <c r="D76" s="152">
        <f t="shared" ref="D76:D77" si="68">(C76-C75)+D75</f>
        <v>25</v>
      </c>
      <c r="E76" s="154">
        <v>499</v>
      </c>
      <c r="F76" s="155">
        <f t="shared" si="65"/>
        <v>0.86631944444444453</v>
      </c>
      <c r="G76" s="157">
        <f t="shared" ref="G76:G77" si="69">G75</f>
        <v>16.100000000000001</v>
      </c>
      <c r="H76" s="157">
        <f t="shared" si="66"/>
        <v>15.450000000000001</v>
      </c>
      <c r="I76" s="157">
        <f t="shared" si="66"/>
        <v>14.8</v>
      </c>
      <c r="J76" s="157">
        <f t="shared" si="66"/>
        <v>14.15</v>
      </c>
      <c r="K76" s="157">
        <f t="shared" si="66"/>
        <v>13.5</v>
      </c>
      <c r="L76" s="157">
        <f t="shared" si="66"/>
        <v>12.85</v>
      </c>
      <c r="M76" s="157">
        <f t="shared" si="66"/>
        <v>12.2</v>
      </c>
      <c r="N76" s="157">
        <f t="shared" si="66"/>
        <v>11.549999999999999</v>
      </c>
      <c r="O76" s="157">
        <f t="shared" si="66"/>
        <v>10.899999999999999</v>
      </c>
      <c r="P76" s="157">
        <f t="shared" si="66"/>
        <v>10.249999999999998</v>
      </c>
      <c r="Q76" s="157">
        <f t="shared" si="66"/>
        <v>10</v>
      </c>
      <c r="R76" s="152"/>
      <c r="S76" s="161"/>
      <c r="T76" s="159">
        <f>($E$76/G76)/24</f>
        <v>1.2914078674948239</v>
      </c>
      <c r="U76" s="159">
        <f t="shared" ref="U76:AC76" si="70">($E$76/H76)/24</f>
        <v>1.3457389428263216</v>
      </c>
      <c r="V76" s="159">
        <f t="shared" si="70"/>
        <v>1.4048423423423424</v>
      </c>
      <c r="W76" s="159">
        <f t="shared" si="70"/>
        <v>1.4693757361601885</v>
      </c>
      <c r="X76" s="159">
        <f t="shared" si="70"/>
        <v>1.5401234567901234</v>
      </c>
      <c r="Y76" s="159">
        <f t="shared" si="70"/>
        <v>1.6180285343709471</v>
      </c>
      <c r="Z76" s="159">
        <f t="shared" si="70"/>
        <v>1.7042349726775958</v>
      </c>
      <c r="AA76" s="159">
        <f t="shared" si="70"/>
        <v>1.8001443001443003</v>
      </c>
      <c r="AB76" s="159">
        <f t="shared" si="70"/>
        <v>1.9074923547400615</v>
      </c>
      <c r="AC76" s="159">
        <f t="shared" si="70"/>
        <v>2.0284552845528458</v>
      </c>
      <c r="AD76" s="159">
        <f>($E$76/Q76)/24</f>
        <v>2.0791666666666666</v>
      </c>
    </row>
    <row r="77" spans="1:30" x14ac:dyDescent="0.2">
      <c r="A77" s="82">
        <f t="shared" si="64"/>
        <v>5</v>
      </c>
      <c r="B77" s="82" t="s">
        <v>195</v>
      </c>
      <c r="C77" s="152">
        <f>C75+4</f>
        <v>51</v>
      </c>
      <c r="D77" s="152">
        <f t="shared" si="68"/>
        <v>28</v>
      </c>
      <c r="E77" s="154">
        <v>367</v>
      </c>
      <c r="F77" s="155">
        <f t="shared" si="65"/>
        <v>0.63715277777777779</v>
      </c>
      <c r="G77" s="157">
        <f t="shared" si="69"/>
        <v>16.100000000000001</v>
      </c>
      <c r="H77" s="157">
        <f t="shared" si="66"/>
        <v>15.450000000000001</v>
      </c>
      <c r="I77" s="157">
        <f t="shared" si="66"/>
        <v>14.8</v>
      </c>
      <c r="J77" s="157">
        <f t="shared" si="66"/>
        <v>14.15</v>
      </c>
      <c r="K77" s="157">
        <f t="shared" si="66"/>
        <v>13.5</v>
      </c>
      <c r="L77" s="157">
        <f t="shared" si="66"/>
        <v>12.85</v>
      </c>
      <c r="M77" s="157">
        <f t="shared" si="66"/>
        <v>12.2</v>
      </c>
      <c r="N77" s="157">
        <f t="shared" si="66"/>
        <v>11.549999999999999</v>
      </c>
      <c r="O77" s="157">
        <f t="shared" si="66"/>
        <v>10.899999999999999</v>
      </c>
      <c r="P77" s="157">
        <f t="shared" si="66"/>
        <v>10.249999999999998</v>
      </c>
      <c r="Q77" s="157">
        <f t="shared" si="66"/>
        <v>10</v>
      </c>
      <c r="R77" s="152"/>
      <c r="S77" s="161"/>
      <c r="T77" s="159">
        <f>($E$77/G77)/24</f>
        <v>0.94979296066252583</v>
      </c>
      <c r="U77" s="159">
        <f t="shared" ref="U77:AC77" si="71">($E$77/H77)/24</f>
        <v>0.98975188781014012</v>
      </c>
      <c r="V77" s="159">
        <f t="shared" si="71"/>
        <v>1.0332207207207207</v>
      </c>
      <c r="W77" s="159">
        <f t="shared" si="71"/>
        <v>1.080683156654888</v>
      </c>
      <c r="X77" s="159">
        <f t="shared" si="71"/>
        <v>1.1327160493827162</v>
      </c>
      <c r="Y77" s="159">
        <f t="shared" si="71"/>
        <v>1.1900129701686122</v>
      </c>
      <c r="Z77" s="159">
        <f t="shared" si="71"/>
        <v>1.2534153005464481</v>
      </c>
      <c r="AA77" s="159">
        <f t="shared" si="71"/>
        <v>1.323953823953824</v>
      </c>
      <c r="AB77" s="159">
        <f t="shared" si="71"/>
        <v>1.4029051987767585</v>
      </c>
      <c r="AC77" s="159">
        <f t="shared" si="71"/>
        <v>1.4918699186991873</v>
      </c>
      <c r="AD77" s="159">
        <f>($E$77/Q77)/24</f>
        <v>1.5291666666666668</v>
      </c>
    </row>
    <row r="78" spans="1:30" x14ac:dyDescent="0.2">
      <c r="B78" s="130">
        <f>C77-C73</f>
        <v>28</v>
      </c>
      <c r="C78" s="152" t="s">
        <v>352</v>
      </c>
      <c r="D78" s="152"/>
      <c r="E78" s="158">
        <f>SUM(E74:E77)</f>
        <v>6668</v>
      </c>
      <c r="F78" s="162">
        <f>SUM(F74:F77)</f>
        <v>11.576388888888889</v>
      </c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60">
        <f>SUM(T74:T77)</f>
        <v>17.256728778467906</v>
      </c>
      <c r="U78" s="160">
        <f t="shared" ref="U78:AC78" si="72">SUM(U74:U77)</f>
        <v>17.982740021574973</v>
      </c>
      <c r="V78" s="160">
        <f t="shared" si="72"/>
        <v>18.772522522522518</v>
      </c>
      <c r="W78" s="160">
        <f t="shared" si="72"/>
        <v>19.634864546525325</v>
      </c>
      <c r="X78" s="160">
        <f t="shared" si="72"/>
        <v>20.580246913580247</v>
      </c>
      <c r="Y78" s="160">
        <f t="shared" si="72"/>
        <v>21.621271076523996</v>
      </c>
      <c r="Z78" s="160">
        <f t="shared" si="72"/>
        <v>22.77322404371585</v>
      </c>
      <c r="AA78" s="160">
        <f t="shared" si="72"/>
        <v>24.054834054834057</v>
      </c>
      <c r="AB78" s="160">
        <f t="shared" si="72"/>
        <v>25.48929663608563</v>
      </c>
      <c r="AC78" s="160">
        <f t="shared" si="72"/>
        <v>27.105691056910572</v>
      </c>
      <c r="AD78" s="160">
        <f>SUM(AD74:AD77)</f>
        <v>27.783333333333331</v>
      </c>
    </row>
    <row r="79" spans="1:30" x14ac:dyDescent="0.2">
      <c r="A79" s="94" t="s">
        <v>249</v>
      </c>
      <c r="C79" s="152"/>
      <c r="D79" s="152"/>
      <c r="E79" s="167" t="str">
        <f>E31</f>
        <v>Time in port (days)</v>
      </c>
      <c r="F79" s="162">
        <f>D84*A77</f>
        <v>6.8500000000000005</v>
      </c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60">
        <f>F79</f>
        <v>6.8500000000000005</v>
      </c>
      <c r="U79" s="160">
        <f>T79</f>
        <v>6.8500000000000005</v>
      </c>
      <c r="V79" s="160">
        <f t="shared" ref="V79:AD79" si="73">U79</f>
        <v>6.8500000000000005</v>
      </c>
      <c r="W79" s="160">
        <f t="shared" si="73"/>
        <v>6.8500000000000005</v>
      </c>
      <c r="X79" s="160">
        <f t="shared" si="73"/>
        <v>6.8500000000000005</v>
      </c>
      <c r="Y79" s="160">
        <f t="shared" si="73"/>
        <v>6.8500000000000005</v>
      </c>
      <c r="Z79" s="160">
        <f t="shared" si="73"/>
        <v>6.8500000000000005</v>
      </c>
      <c r="AA79" s="160">
        <f t="shared" si="73"/>
        <v>6.8500000000000005</v>
      </c>
      <c r="AB79" s="160">
        <f t="shared" si="73"/>
        <v>6.8500000000000005</v>
      </c>
      <c r="AC79" s="160">
        <f t="shared" si="73"/>
        <v>6.8500000000000005</v>
      </c>
      <c r="AD79" s="160">
        <f t="shared" si="73"/>
        <v>6.8500000000000005</v>
      </c>
    </row>
    <row r="80" spans="1:30" x14ac:dyDescent="0.2">
      <c r="C80" s="152"/>
      <c r="D80" s="152"/>
      <c r="E80" s="167" t="str">
        <f t="shared" ref="E80:E81" si="74">E32</f>
        <v>Total time (days)</v>
      </c>
      <c r="F80" s="163">
        <f>F79+F78</f>
        <v>18.426388888888891</v>
      </c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60">
        <f>T79+T78</f>
        <v>24.106728778467907</v>
      </c>
      <c r="U80" s="160">
        <f>U79+U78</f>
        <v>24.832740021574974</v>
      </c>
      <c r="V80" s="160">
        <f t="shared" ref="V80:AD80" si="75">V79+V78</f>
        <v>25.622522522522519</v>
      </c>
      <c r="W80" s="160">
        <f t="shared" si="75"/>
        <v>26.484864546525326</v>
      </c>
      <c r="X80" s="160">
        <f t="shared" si="75"/>
        <v>27.430246913580248</v>
      </c>
      <c r="Y80" s="160">
        <f t="shared" si="75"/>
        <v>28.471271076523998</v>
      </c>
      <c r="Z80" s="160">
        <f t="shared" si="75"/>
        <v>29.623224043715851</v>
      </c>
      <c r="AA80" s="160">
        <f t="shared" si="75"/>
        <v>30.904834054834058</v>
      </c>
      <c r="AB80" s="160">
        <f t="shared" si="75"/>
        <v>32.339296636085628</v>
      </c>
      <c r="AC80" s="160">
        <f t="shared" si="75"/>
        <v>33.955691056910574</v>
      </c>
      <c r="AD80" s="160">
        <f t="shared" si="75"/>
        <v>34.633333333333333</v>
      </c>
    </row>
    <row r="81" spans="1:30" x14ac:dyDescent="0.2">
      <c r="B81" s="130"/>
      <c r="E81" s="167" t="str">
        <f t="shared" si="74"/>
        <v>Addditional delay time (days)</v>
      </c>
      <c r="T81" s="132"/>
      <c r="U81" s="132">
        <f>U80-$T$80</f>
        <v>0.72601124310706666</v>
      </c>
      <c r="V81" s="132">
        <f t="shared" ref="V81:AD81" si="76">V80-$T$80</f>
        <v>1.5157937440546121</v>
      </c>
      <c r="W81" s="132">
        <f t="shared" si="76"/>
        <v>2.3781357680574189</v>
      </c>
      <c r="X81" s="132">
        <f t="shared" si="76"/>
        <v>3.3235181351123408</v>
      </c>
      <c r="Y81" s="132">
        <f t="shared" si="76"/>
        <v>4.3645422980560902</v>
      </c>
      <c r="Z81" s="132">
        <f t="shared" si="76"/>
        <v>5.5164952652479435</v>
      </c>
      <c r="AA81" s="132">
        <f t="shared" si="76"/>
        <v>6.7981052763661509</v>
      </c>
      <c r="AB81" s="132">
        <f t="shared" si="76"/>
        <v>8.2325678576177204</v>
      </c>
      <c r="AC81" s="132">
        <f t="shared" si="76"/>
        <v>9.8489622784426665</v>
      </c>
      <c r="AD81" s="132">
        <f t="shared" si="76"/>
        <v>10.526604554865425</v>
      </c>
    </row>
    <row r="82" spans="1:30" x14ac:dyDescent="0.2">
      <c r="A82" s="307" t="s">
        <v>357</v>
      </c>
      <c r="B82" s="307"/>
      <c r="C82" s="307"/>
      <c r="D82" s="307"/>
      <c r="E82" s="307"/>
      <c r="F82" s="307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</row>
    <row r="83" spans="1:30" x14ac:dyDescent="0.2">
      <c r="D83" s="136" t="s">
        <v>129</v>
      </c>
      <c r="E83" s="136" t="s">
        <v>328</v>
      </c>
    </row>
    <row r="84" spans="1:30" x14ac:dyDescent="0.2">
      <c r="B84" s="82" t="s">
        <v>327</v>
      </c>
      <c r="D84" s="82">
        <v>1.37</v>
      </c>
      <c r="E84" s="82">
        <v>33</v>
      </c>
      <c r="F84" s="94" t="s">
        <v>329</v>
      </c>
    </row>
    <row r="85" spans="1:30" x14ac:dyDescent="0.2">
      <c r="F85" s="82" t="s">
        <v>330</v>
      </c>
    </row>
  </sheetData>
  <sheetProtection algorithmName="SHA-512" hashValue="L04IiXuHlefkY5vK7gpH3SOtFIGxBnWRqA8lo3gUQlyyTLO+7HtbGnXfwy81ymOtcyIpenztvTEwXZ7Ny+dNZQ==" saltValue="Y07996Iw/66Hncf9wuIL1g==" spinCount="100000" sheet="1" objects="1" scenarios="1"/>
  <mergeCells count="14">
    <mergeCell ref="H18:J18"/>
    <mergeCell ref="A20:E20"/>
    <mergeCell ref="A34:E34"/>
    <mergeCell ref="A43:E43"/>
    <mergeCell ref="A51:E51"/>
    <mergeCell ref="A60:E60"/>
    <mergeCell ref="A71:E71"/>
    <mergeCell ref="A82:F82"/>
    <mergeCell ref="T20:AD20"/>
    <mergeCell ref="T34:AD34"/>
    <mergeCell ref="T43:AD43"/>
    <mergeCell ref="T51:AD51"/>
    <mergeCell ref="T60:AD60"/>
    <mergeCell ref="T71:AD71"/>
  </mergeCells>
  <phoneticPr fontId="30" type="noConversion"/>
  <hyperlinks>
    <hyperlink ref="U12" r:id="rId1" xr:uid="{80BEC1A6-CF14-498E-A70E-9508F4B6C764}"/>
    <hyperlink ref="U13" r:id="rId2" xr:uid="{1EA7D447-4953-4808-B637-222FB6840CA4}"/>
    <hyperlink ref="U14" r:id="rId3" xr:uid="{3E085AD1-CCAA-4B53-A18A-B323EF446668}"/>
    <hyperlink ref="U15" r:id="rId4" xr:uid="{3630E5D6-69D8-4455-84F0-369CE390B21C}"/>
    <hyperlink ref="U16" r:id="rId5" xr:uid="{86D45A97-F335-488F-9FF7-84A37877DA70}"/>
    <hyperlink ref="U17" r:id="rId6" xr:uid="{BDEA91F2-FD9A-4F0A-AD77-CB5FA09C8143}"/>
    <hyperlink ref="F84" r:id="rId7" xr:uid="{D58DF91C-7210-43E1-A845-356454AEFB4E}"/>
    <hyperlink ref="A31" r:id="rId8" xr:uid="{70728DF7-0255-4AC4-A152-848083CE4F96}"/>
    <hyperlink ref="A40" r:id="rId9" xr:uid="{FCACD04A-1E5C-4DE6-85CB-78B6F70E0B85}"/>
    <hyperlink ref="A48" r:id="rId10" xr:uid="{185701A1-3D16-4273-8C08-EE467F53B01C}"/>
    <hyperlink ref="A68" r:id="rId11" xr:uid="{E4875A23-8A55-4F13-AF8A-8CAFBC27EA61}"/>
    <hyperlink ref="A57" r:id="rId12" xr:uid="{6CAF4118-73E6-4133-848F-BB607B3D89B3}"/>
    <hyperlink ref="A79" r:id="rId13" xr:uid="{5A27A203-0665-47AE-866D-DC3685805EAE}"/>
  </hyperlinks>
  <pageMargins left="0.7" right="0.7" top="0.75" bottom="0.75" header="0.3" footer="0.3"/>
  <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CA558-5C79-4E1A-BE5F-44AF28EF30E9}">
  <dimension ref="A1:EJ25"/>
  <sheetViews>
    <sheetView showGridLines="0" workbookViewId="0">
      <selection activeCell="B6" sqref="B6"/>
    </sheetView>
  </sheetViews>
  <sheetFormatPr defaultColWidth="11" defaultRowHeight="12.75" x14ac:dyDescent="0.2"/>
  <cols>
    <col min="1" max="1" width="1.625" style="82" bestFit="1" customWidth="1"/>
    <col min="2" max="3" width="9.875" style="82" bestFit="1" customWidth="1"/>
    <col min="4" max="4" width="8.625" style="82" bestFit="1" customWidth="1"/>
    <col min="5" max="5" width="9.125" style="82" bestFit="1" customWidth="1"/>
    <col min="6" max="6" width="8.375" style="82" bestFit="1" customWidth="1"/>
    <col min="7" max="7" width="7.875" style="82" customWidth="1"/>
    <col min="8" max="10" width="7.625" style="82" bestFit="1" customWidth="1"/>
    <col min="11" max="11" width="8.125" style="82" bestFit="1" customWidth="1"/>
    <col min="12" max="12" width="10.625" style="82" bestFit="1" customWidth="1"/>
    <col min="13" max="13" width="7" style="82" bestFit="1" customWidth="1"/>
    <col min="14" max="14" width="6.5" style="82" bestFit="1" customWidth="1"/>
    <col min="15" max="15" width="6.125" style="82" bestFit="1" customWidth="1"/>
    <col min="16" max="16" width="5.125" style="82" bestFit="1" customWidth="1"/>
    <col min="17" max="17" width="4.375" style="82" bestFit="1" customWidth="1"/>
    <col min="18" max="19" width="5.125" style="82" bestFit="1" customWidth="1"/>
    <col min="20" max="30" width="5.125" style="82" customWidth="1"/>
    <col min="31" max="31" width="6.125" style="82" customWidth="1"/>
    <col min="32" max="32" width="4.5" style="82" customWidth="1"/>
    <col min="33" max="33" width="5.125" style="82" customWidth="1"/>
    <col min="34" max="34" width="4.625" style="82" customWidth="1"/>
    <col min="35" max="42" width="5.125" style="82" customWidth="1"/>
    <col min="43" max="43" width="88.375" style="82" bestFit="1" customWidth="1"/>
    <col min="44" max="16384" width="11" style="82"/>
  </cols>
  <sheetData>
    <row r="1" spans="1:140" s="120" customFormat="1" ht="23.25" x14ac:dyDescent="0.35">
      <c r="A1" s="175" t="s">
        <v>385</v>
      </c>
      <c r="W1" s="121"/>
      <c r="X1" s="121"/>
      <c r="Y1" s="121"/>
      <c r="CJ1" s="122"/>
      <c r="CK1" s="122"/>
      <c r="CL1" s="122"/>
      <c r="CM1" s="122"/>
      <c r="CN1" s="122"/>
      <c r="CO1" s="122"/>
      <c r="CP1" s="122"/>
      <c r="CQ1" s="122"/>
      <c r="CR1" s="122"/>
      <c r="CS1" s="122"/>
      <c r="EJ1" s="123"/>
    </row>
    <row r="2" spans="1:140" s="120" customFormat="1" ht="21" x14ac:dyDescent="0.35">
      <c r="A2" s="174" t="s">
        <v>391</v>
      </c>
      <c r="W2" s="121"/>
      <c r="X2" s="121"/>
      <c r="Y2" s="121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EJ2" s="123"/>
    </row>
    <row r="3" spans="1:140" s="120" customFormat="1" ht="18.75" x14ac:dyDescent="0.3">
      <c r="A3" s="37" t="s">
        <v>396</v>
      </c>
      <c r="W3" s="121"/>
      <c r="X3" s="121"/>
      <c r="Y3" s="121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EJ3" s="123"/>
    </row>
    <row r="4" spans="1:140" s="120" customFormat="1" ht="15.75" x14ac:dyDescent="0.25">
      <c r="A4" s="116" t="s">
        <v>390</v>
      </c>
      <c r="G4" s="168" t="s">
        <v>342</v>
      </c>
      <c r="W4" s="121"/>
      <c r="X4" s="121"/>
      <c r="Y4" s="121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EJ4" s="123"/>
    </row>
    <row r="5" spans="1:140" s="120" customFormat="1" ht="15.75" x14ac:dyDescent="0.25">
      <c r="A5" s="124" t="s">
        <v>393</v>
      </c>
      <c r="W5" s="121"/>
      <c r="X5" s="121"/>
      <c r="Y5" s="121"/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EJ5" s="123"/>
    </row>
    <row r="6" spans="1:140" s="120" customFormat="1" ht="15.75" x14ac:dyDescent="0.25">
      <c r="G6" s="120" t="s">
        <v>26</v>
      </c>
      <c r="O6" s="170"/>
      <c r="P6" s="171"/>
      <c r="W6" s="121"/>
      <c r="X6" s="121"/>
      <c r="Y6" s="121"/>
      <c r="CJ6" s="122"/>
      <c r="CK6" s="122"/>
      <c r="CL6" s="122"/>
      <c r="CM6" s="122"/>
      <c r="CN6" s="122"/>
      <c r="CO6" s="122"/>
      <c r="CP6" s="122"/>
      <c r="CQ6" s="122"/>
      <c r="CR6" s="122"/>
      <c r="CS6" s="122"/>
      <c r="EJ6" s="123"/>
    </row>
    <row r="7" spans="1:140" s="120" customFormat="1" ht="15.75" x14ac:dyDescent="0.25">
      <c r="A7" s="124" t="s">
        <v>394</v>
      </c>
      <c r="D7" s="190">
        <v>10</v>
      </c>
      <c r="E7" s="120" t="s">
        <v>96</v>
      </c>
      <c r="G7" s="120" t="s">
        <v>344</v>
      </c>
      <c r="O7" s="170"/>
      <c r="P7" s="171"/>
      <c r="W7" s="121"/>
      <c r="X7" s="121"/>
      <c r="Y7" s="121"/>
      <c r="CJ7" s="122"/>
      <c r="CK7" s="122"/>
      <c r="CL7" s="122"/>
      <c r="CM7" s="122"/>
      <c r="CN7" s="122"/>
      <c r="CO7" s="122"/>
      <c r="CP7" s="122"/>
      <c r="CQ7" s="122"/>
      <c r="CR7" s="122"/>
      <c r="CS7" s="122"/>
      <c r="EJ7" s="123"/>
    </row>
    <row r="8" spans="1:140" s="120" customFormat="1" ht="15.75" x14ac:dyDescent="0.25">
      <c r="W8" s="121"/>
      <c r="X8" s="121"/>
      <c r="Y8" s="121"/>
      <c r="CJ8" s="122"/>
      <c r="CK8" s="122"/>
      <c r="CL8" s="122"/>
      <c r="CM8" s="122"/>
      <c r="CN8" s="122"/>
      <c r="CO8" s="122"/>
      <c r="CP8" s="122"/>
      <c r="CQ8" s="122"/>
      <c r="CR8" s="122"/>
      <c r="CS8" s="122"/>
      <c r="EJ8" s="123"/>
    </row>
    <row r="9" spans="1:140" s="120" customFormat="1" ht="15.75" x14ac:dyDescent="0.25">
      <c r="A9" s="124" t="s">
        <v>383</v>
      </c>
      <c r="W9" s="121"/>
      <c r="X9" s="121"/>
      <c r="Y9" s="121"/>
      <c r="CJ9" s="122"/>
      <c r="CK9" s="122"/>
      <c r="CL9" s="122"/>
      <c r="CM9" s="122"/>
      <c r="CN9" s="122"/>
      <c r="CO9" s="122"/>
      <c r="CP9" s="122"/>
      <c r="CQ9" s="122"/>
      <c r="CR9" s="122"/>
      <c r="CS9" s="122"/>
      <c r="EJ9" s="123"/>
    </row>
    <row r="10" spans="1:140" s="172" customFormat="1" x14ac:dyDescent="0.2"/>
    <row r="11" spans="1:140" s="172" customFormat="1" x14ac:dyDescent="0.2"/>
    <row r="12" spans="1:140" ht="15.75" customHeight="1" x14ac:dyDescent="0.2">
      <c r="A12" s="311" t="s">
        <v>161</v>
      </c>
      <c r="B12" s="311"/>
      <c r="C12" s="311"/>
      <c r="D12" s="311"/>
      <c r="E12" s="311"/>
      <c r="F12" s="311"/>
      <c r="G12" s="311"/>
      <c r="H12" s="311"/>
      <c r="I12" s="311"/>
      <c r="J12" s="311"/>
      <c r="K12" s="311"/>
      <c r="L12" s="311"/>
      <c r="M12" s="311"/>
      <c r="N12" s="311"/>
      <c r="O12" s="311"/>
      <c r="P12" s="311"/>
      <c r="Q12" s="311"/>
      <c r="R12" s="311"/>
      <c r="S12" s="311"/>
      <c r="T12" s="80"/>
      <c r="U12" s="313" t="s">
        <v>326</v>
      </c>
      <c r="V12" s="313"/>
      <c r="W12" s="313"/>
      <c r="X12" s="313"/>
      <c r="Y12" s="313"/>
      <c r="Z12" s="313"/>
      <c r="AA12" s="313"/>
      <c r="AB12" s="313"/>
      <c r="AC12" s="313"/>
      <c r="AD12" s="313"/>
      <c r="AE12" s="81"/>
      <c r="AF12" s="82" t="s">
        <v>349</v>
      </c>
      <c r="AG12" s="81"/>
      <c r="AH12" s="81"/>
      <c r="AI12" s="81"/>
      <c r="AJ12" s="81"/>
      <c r="AK12" s="81"/>
      <c r="AL12" s="81"/>
      <c r="AM12" s="81"/>
      <c r="AN12" s="81"/>
      <c r="AO12" s="81"/>
      <c r="AP12" s="81"/>
    </row>
    <row r="13" spans="1:140" s="86" customFormat="1" ht="25.5" x14ac:dyDescent="0.25">
      <c r="A13" s="83"/>
      <c r="B13" s="84" t="s">
        <v>162</v>
      </c>
      <c r="C13" s="84" t="s">
        <v>163</v>
      </c>
      <c r="D13" s="84" t="s">
        <v>164</v>
      </c>
      <c r="E13" s="84" t="s">
        <v>165</v>
      </c>
      <c r="F13" s="84" t="s">
        <v>166</v>
      </c>
      <c r="G13" s="84" t="s">
        <v>167</v>
      </c>
      <c r="H13" s="84" t="s">
        <v>168</v>
      </c>
      <c r="I13" s="84" t="s">
        <v>169</v>
      </c>
      <c r="J13" s="84" t="s">
        <v>170</v>
      </c>
      <c r="K13" s="84" t="s">
        <v>171</v>
      </c>
      <c r="L13" s="84" t="s">
        <v>172</v>
      </c>
      <c r="M13" s="84" t="s">
        <v>173</v>
      </c>
      <c r="N13" s="84" t="s">
        <v>174</v>
      </c>
      <c r="O13" s="84" t="s">
        <v>175</v>
      </c>
      <c r="P13" s="84" t="s">
        <v>176</v>
      </c>
      <c r="Q13" s="84" t="s">
        <v>177</v>
      </c>
      <c r="R13" s="84" t="s">
        <v>178</v>
      </c>
      <c r="S13" s="84" t="s">
        <v>179</v>
      </c>
      <c r="T13" s="84" t="s">
        <v>180</v>
      </c>
      <c r="U13" s="84" t="str">
        <f>'Environmental Inputs'!I11</f>
        <v xml:space="preserve">GSA </v>
      </c>
      <c r="V13" s="84" t="str">
        <f>'Environmental Inputs'!J11</f>
        <v xml:space="preserve">GSA -1 </v>
      </c>
      <c r="W13" s="84" t="str">
        <f>'Environmental Inputs'!K11</f>
        <v>GSA -2</v>
      </c>
      <c r="X13" s="84" t="str">
        <f>'Environmental Inputs'!L11</f>
        <v>GSA -3</v>
      </c>
      <c r="Y13" s="84" t="str">
        <f>'Environmental Inputs'!M11</f>
        <v>GSA -4</v>
      </c>
      <c r="Z13" s="84" t="str">
        <f>'Environmental Inputs'!N11</f>
        <v>GSA -5</v>
      </c>
      <c r="AA13" s="84" t="str">
        <f>'Environmental Inputs'!O11</f>
        <v>GSA -6</v>
      </c>
      <c r="AB13" s="84" t="str">
        <f>'Environmental Inputs'!P11</f>
        <v>GSA -7</v>
      </c>
      <c r="AC13" s="84" t="str">
        <f>'Environmental Inputs'!Q11</f>
        <v>GSA -8</v>
      </c>
      <c r="AD13" s="84" t="str">
        <f>'Environmental Inputs'!R11</f>
        <v>GSA -9</v>
      </c>
      <c r="AE13" s="84" t="str">
        <f>'Environmental Inputs'!S11</f>
        <v>GSA -10</v>
      </c>
      <c r="AF13" s="84" t="s">
        <v>181</v>
      </c>
      <c r="AG13" s="84" t="s">
        <v>182</v>
      </c>
      <c r="AH13" s="84" t="s">
        <v>183</v>
      </c>
      <c r="AI13" s="84" t="s">
        <v>318</v>
      </c>
      <c r="AJ13" s="84" t="s">
        <v>319</v>
      </c>
      <c r="AK13" s="84" t="s">
        <v>320</v>
      </c>
      <c r="AL13" s="84" t="s">
        <v>321</v>
      </c>
      <c r="AM13" s="84" t="s">
        <v>322</v>
      </c>
      <c r="AN13" s="84" t="s">
        <v>323</v>
      </c>
      <c r="AO13" s="84" t="s">
        <v>324</v>
      </c>
      <c r="AP13" s="84" t="s">
        <v>325</v>
      </c>
      <c r="AQ13" s="85" t="s">
        <v>184</v>
      </c>
    </row>
    <row r="14" spans="1:140" x14ac:dyDescent="0.2">
      <c r="A14" s="82">
        <v>1</v>
      </c>
      <c r="B14" s="82" t="s">
        <v>185</v>
      </c>
      <c r="C14" s="82" t="s">
        <v>186</v>
      </c>
      <c r="D14" s="82" t="s">
        <v>187</v>
      </c>
      <c r="E14" s="82" t="s">
        <v>188</v>
      </c>
      <c r="F14" s="82" t="s">
        <v>189</v>
      </c>
      <c r="G14" s="87">
        <v>170000</v>
      </c>
      <c r="H14" s="88">
        <v>5.3780000000000001</v>
      </c>
      <c r="I14" s="82" t="s">
        <v>190</v>
      </c>
      <c r="J14" s="189">
        <v>92.91</v>
      </c>
      <c r="K14" s="82" t="s">
        <v>23</v>
      </c>
      <c r="L14" s="82" t="s">
        <v>191</v>
      </c>
      <c r="M14" s="82">
        <v>9729180</v>
      </c>
      <c r="N14" s="87">
        <v>179611</v>
      </c>
      <c r="O14" s="82">
        <v>292.07</v>
      </c>
      <c r="P14" s="82">
        <v>45</v>
      </c>
      <c r="Q14" s="82">
        <v>9.1999999999999993</v>
      </c>
      <c r="R14" s="82">
        <v>12.3</v>
      </c>
      <c r="S14" s="82">
        <v>10.7</v>
      </c>
      <c r="T14" s="188">
        <v>3582</v>
      </c>
      <c r="U14" s="150">
        <f>'Environmental Inputs'!I21</f>
        <v>11.7</v>
      </c>
      <c r="V14" s="150">
        <f>'Environmental Inputs'!J21</f>
        <v>11.52</v>
      </c>
      <c r="W14" s="150">
        <f>'Environmental Inputs'!K21</f>
        <v>11.34</v>
      </c>
      <c r="X14" s="150">
        <f>'Environmental Inputs'!L21</f>
        <v>11.16</v>
      </c>
      <c r="Y14" s="150">
        <f>'Environmental Inputs'!M21</f>
        <v>10.98</v>
      </c>
      <c r="Z14" s="150">
        <f>'Environmental Inputs'!N21</f>
        <v>10.8</v>
      </c>
      <c r="AA14" s="150">
        <f>'Environmental Inputs'!O21</f>
        <v>10.620000000000001</v>
      </c>
      <c r="AB14" s="150">
        <f>'Environmental Inputs'!P21</f>
        <v>10.440000000000001</v>
      </c>
      <c r="AC14" s="150">
        <f>'Environmental Inputs'!Q21</f>
        <v>10.260000000000002</v>
      </c>
      <c r="AD14" s="150">
        <f>'Environmental Inputs'!R21</f>
        <v>10.080000000000002</v>
      </c>
      <c r="AE14" s="150">
        <f>'Environmental Inputs'!S21</f>
        <v>10</v>
      </c>
      <c r="AF14" s="150">
        <f>($T$14/U14)/24</f>
        <v>12.756410256410257</v>
      </c>
      <c r="AG14" s="150">
        <f t="shared" ref="AG14:AP14" si="0">($T$14/V14)/24</f>
        <v>12.955729166666666</v>
      </c>
      <c r="AH14" s="150">
        <f t="shared" si="0"/>
        <v>13.161375661375663</v>
      </c>
      <c r="AI14" s="150">
        <f t="shared" si="0"/>
        <v>13.373655913978494</v>
      </c>
      <c r="AJ14" s="150">
        <f t="shared" si="0"/>
        <v>13.592896174863389</v>
      </c>
      <c r="AK14" s="150">
        <f t="shared" si="0"/>
        <v>13.819444444444443</v>
      </c>
      <c r="AL14" s="150">
        <f t="shared" si="0"/>
        <v>14.05367231638418</v>
      </c>
      <c r="AM14" s="150">
        <f t="shared" si="0"/>
        <v>14.295977011494251</v>
      </c>
      <c r="AN14" s="150">
        <f t="shared" si="0"/>
        <v>14.546783625730994</v>
      </c>
      <c r="AO14" s="150">
        <f t="shared" si="0"/>
        <v>14.806547619047615</v>
      </c>
      <c r="AP14" s="150">
        <f t="shared" si="0"/>
        <v>14.924999999999999</v>
      </c>
      <c r="AQ14" s="90" t="s">
        <v>192</v>
      </c>
    </row>
    <row r="15" spans="1:140" x14ac:dyDescent="0.2">
      <c r="A15" s="82">
        <v>2</v>
      </c>
      <c r="B15" s="82" t="s">
        <v>193</v>
      </c>
      <c r="C15" s="82" t="s">
        <v>194</v>
      </c>
      <c r="D15" s="82" t="s">
        <v>187</v>
      </c>
      <c r="E15" s="82" t="s">
        <v>195</v>
      </c>
      <c r="F15" s="82" t="s">
        <v>196</v>
      </c>
      <c r="G15" s="87">
        <v>41748</v>
      </c>
      <c r="H15" s="88">
        <v>6000</v>
      </c>
      <c r="I15" s="82" t="s">
        <v>197</v>
      </c>
      <c r="J15" s="189">
        <v>5798.150599999999</v>
      </c>
      <c r="K15" s="82" t="s">
        <v>21</v>
      </c>
      <c r="L15" s="82" t="s">
        <v>198</v>
      </c>
      <c r="M15" s="82">
        <v>9691620</v>
      </c>
      <c r="N15" s="87">
        <v>61292</v>
      </c>
      <c r="O15" s="82">
        <v>199.98</v>
      </c>
      <c r="P15" s="82">
        <v>32.24</v>
      </c>
      <c r="Q15" s="82">
        <v>6.2</v>
      </c>
      <c r="R15" s="82">
        <v>13.9</v>
      </c>
      <c r="S15" s="82">
        <v>13</v>
      </c>
      <c r="T15" s="188">
        <v>9739</v>
      </c>
      <c r="U15" s="150">
        <f>'Environmental Inputs'!I19</f>
        <v>11.8</v>
      </c>
      <c r="V15" s="150">
        <f>'Environmental Inputs'!J19</f>
        <v>11.620000000000001</v>
      </c>
      <c r="W15" s="150">
        <f>'Environmental Inputs'!K19</f>
        <v>11.440000000000001</v>
      </c>
      <c r="X15" s="150">
        <f>'Environmental Inputs'!L19</f>
        <v>11.260000000000002</v>
      </c>
      <c r="Y15" s="150">
        <f>'Environmental Inputs'!M19</f>
        <v>11.080000000000002</v>
      </c>
      <c r="Z15" s="150">
        <f>'Environmental Inputs'!N19</f>
        <v>10.900000000000002</v>
      </c>
      <c r="AA15" s="150">
        <f>'Environmental Inputs'!O19</f>
        <v>10.720000000000002</v>
      </c>
      <c r="AB15" s="150">
        <f>'Environmental Inputs'!P19</f>
        <v>10.540000000000003</v>
      </c>
      <c r="AC15" s="150">
        <f>'Environmental Inputs'!Q19</f>
        <v>10.360000000000003</v>
      </c>
      <c r="AD15" s="150">
        <f>'Environmental Inputs'!R19</f>
        <v>10.180000000000003</v>
      </c>
      <c r="AE15" s="150">
        <f>'Environmental Inputs'!S19</f>
        <v>10.000000000000004</v>
      </c>
      <c r="AF15" s="150">
        <f>($T$15/U15)/24</f>
        <v>34.389124293785308</v>
      </c>
      <c r="AG15" s="150">
        <f t="shared" ref="AG15:AP15" si="1">($T$15/V15)/24</f>
        <v>34.921830177854268</v>
      </c>
      <c r="AH15" s="150">
        <f t="shared" si="1"/>
        <v>35.471299533799531</v>
      </c>
      <c r="AI15" s="150">
        <f t="shared" si="1"/>
        <v>36.038336293664884</v>
      </c>
      <c r="AJ15" s="150">
        <f t="shared" si="1"/>
        <v>36.623796630565579</v>
      </c>
      <c r="AK15" s="150">
        <f t="shared" si="1"/>
        <v>37.228593272171246</v>
      </c>
      <c r="AL15" s="150">
        <f t="shared" si="1"/>
        <v>37.853700248756212</v>
      </c>
      <c r="AM15" s="150">
        <f t="shared" si="1"/>
        <v>38.500158127767229</v>
      </c>
      <c r="AN15" s="150">
        <f t="shared" si="1"/>
        <v>39.169079794079785</v>
      </c>
      <c r="AO15" s="150">
        <f t="shared" si="1"/>
        <v>39.861656843483942</v>
      </c>
      <c r="AP15" s="150">
        <f t="shared" si="1"/>
        <v>40.579166666666652</v>
      </c>
      <c r="AQ15" s="90" t="s">
        <v>199</v>
      </c>
    </row>
    <row r="16" spans="1:140" x14ac:dyDescent="0.2">
      <c r="A16" s="82">
        <v>3</v>
      </c>
      <c r="B16" s="82" t="s">
        <v>375</v>
      </c>
      <c r="C16" s="82" t="s">
        <v>200</v>
      </c>
      <c r="D16" s="82" t="s">
        <v>187</v>
      </c>
      <c r="E16" s="82" t="s">
        <v>188</v>
      </c>
      <c r="F16" s="82" t="s">
        <v>201</v>
      </c>
      <c r="G16" s="87">
        <v>60000</v>
      </c>
      <c r="H16" s="88">
        <v>22.515000000000001</v>
      </c>
      <c r="I16" s="82" t="s">
        <v>190</v>
      </c>
      <c r="J16" s="189">
        <v>669.94</v>
      </c>
      <c r="K16" s="82" t="s">
        <v>22</v>
      </c>
      <c r="L16" s="82" t="s">
        <v>202</v>
      </c>
      <c r="M16" s="82">
        <v>9746700</v>
      </c>
      <c r="N16" s="87">
        <v>81712</v>
      </c>
      <c r="O16" s="82">
        <v>228.99</v>
      </c>
      <c r="P16" s="82">
        <v>32.26</v>
      </c>
      <c r="Q16" s="82">
        <v>9.3000000000000007</v>
      </c>
      <c r="R16" s="82">
        <v>13.4</v>
      </c>
      <c r="S16" s="82">
        <v>12.3</v>
      </c>
      <c r="T16" s="188">
        <v>5119</v>
      </c>
      <c r="U16" s="150">
        <f>'Environmental Inputs'!I20</f>
        <v>11.8</v>
      </c>
      <c r="V16" s="150">
        <f>'Environmental Inputs'!J20</f>
        <v>11.620000000000001</v>
      </c>
      <c r="W16" s="150">
        <f>'Environmental Inputs'!K20</f>
        <v>11.440000000000001</v>
      </c>
      <c r="X16" s="150">
        <f>'Environmental Inputs'!L20</f>
        <v>11.260000000000002</v>
      </c>
      <c r="Y16" s="150">
        <f>'Environmental Inputs'!M20</f>
        <v>11.080000000000002</v>
      </c>
      <c r="Z16" s="150">
        <f>'Environmental Inputs'!N20</f>
        <v>10.900000000000002</v>
      </c>
      <c r="AA16" s="150">
        <f>'Environmental Inputs'!O20</f>
        <v>10.720000000000002</v>
      </c>
      <c r="AB16" s="150">
        <f>'Environmental Inputs'!P20</f>
        <v>10.540000000000003</v>
      </c>
      <c r="AC16" s="150">
        <f>'Environmental Inputs'!Q20</f>
        <v>10.360000000000003</v>
      </c>
      <c r="AD16" s="150">
        <f>'Environmental Inputs'!R20</f>
        <v>10.180000000000003</v>
      </c>
      <c r="AE16" s="150">
        <f>'Environmental Inputs'!S20</f>
        <v>10.000000000000004</v>
      </c>
      <c r="AF16" s="150">
        <f>($T$16/U16)/24</f>
        <v>18.075564971751412</v>
      </c>
      <c r="AG16" s="150">
        <f t="shared" ref="AG16:AP16" si="2">($T$16/V16)/24</f>
        <v>18.35556511761331</v>
      </c>
      <c r="AH16" s="150">
        <f t="shared" si="2"/>
        <v>18.644376456876454</v>
      </c>
      <c r="AI16" s="150">
        <f t="shared" si="2"/>
        <v>18.942421551213734</v>
      </c>
      <c r="AJ16" s="150">
        <f t="shared" si="2"/>
        <v>19.250150421179299</v>
      </c>
      <c r="AK16" s="150">
        <f t="shared" si="2"/>
        <v>19.568042813455651</v>
      </c>
      <c r="AL16" s="150">
        <f t="shared" si="2"/>
        <v>19.89661069651741</v>
      </c>
      <c r="AM16" s="150">
        <f t="shared" si="2"/>
        <v>20.236401012017705</v>
      </c>
      <c r="AN16" s="150">
        <f t="shared" si="2"/>
        <v>20.587998712998708</v>
      </c>
      <c r="AO16" s="150">
        <f t="shared" si="2"/>
        <v>20.952030124426972</v>
      </c>
      <c r="AP16" s="150">
        <f t="shared" si="2"/>
        <v>21.329166666666659</v>
      </c>
      <c r="AQ16" s="90" t="s">
        <v>203</v>
      </c>
    </row>
    <row r="17" spans="7:42" ht="15.75" x14ac:dyDescent="0.25">
      <c r="G17" s="310" t="s">
        <v>313</v>
      </c>
      <c r="H17" s="310"/>
      <c r="I17" s="310"/>
      <c r="J17" s="92" t="s">
        <v>315</v>
      </c>
      <c r="L17" s="310" t="s">
        <v>314</v>
      </c>
      <c r="M17" s="310"/>
      <c r="N17" s="310"/>
      <c r="O17" s="310"/>
      <c r="P17" s="310"/>
      <c r="Q17" s="310"/>
      <c r="R17" s="310"/>
      <c r="S17" s="310"/>
      <c r="T17" s="310"/>
      <c r="U17" s="310"/>
      <c r="V17" s="310"/>
      <c r="W17" s="310"/>
      <c r="X17" s="310"/>
      <c r="Y17" s="310"/>
      <c r="Z17" s="310"/>
      <c r="AA17" s="310"/>
      <c r="AB17" s="310"/>
      <c r="AC17" s="310"/>
      <c r="AD17" s="310"/>
      <c r="AE17" s="310"/>
      <c r="AF17" s="310"/>
      <c r="AG17" s="310"/>
      <c r="AH17" s="310"/>
      <c r="AI17" s="93"/>
      <c r="AJ17" s="93"/>
      <c r="AK17" s="93"/>
      <c r="AL17" s="93"/>
      <c r="AM17" s="93"/>
      <c r="AN17" s="93"/>
      <c r="AO17" s="93"/>
      <c r="AP17" s="93"/>
    </row>
    <row r="18" spans="7:42" x14ac:dyDescent="0.2">
      <c r="G18" s="312" t="s">
        <v>312</v>
      </c>
      <c r="H18" s="312"/>
      <c r="I18" s="312"/>
      <c r="J18" s="94" t="s">
        <v>317</v>
      </c>
      <c r="AP18" s="89"/>
    </row>
    <row r="19" spans="7:42" s="86" customFormat="1" x14ac:dyDescent="0.25">
      <c r="J19" s="95" t="s">
        <v>316</v>
      </c>
    </row>
    <row r="20" spans="7:42" x14ac:dyDescent="0.2">
      <c r="J20" s="96"/>
    </row>
    <row r="21" spans="7:42" x14ac:dyDescent="0.2">
      <c r="AG21" s="310" t="s">
        <v>367</v>
      </c>
      <c r="AH21" s="310"/>
      <c r="AI21" s="310"/>
      <c r="AJ21" s="310"/>
      <c r="AK21" s="310"/>
      <c r="AL21" s="310"/>
      <c r="AM21" s="310"/>
      <c r="AN21" s="310"/>
      <c r="AO21" s="310"/>
      <c r="AP21" s="310"/>
    </row>
    <row r="22" spans="7:42" x14ac:dyDescent="0.2">
      <c r="AF22" s="165" t="str">
        <f>K14</f>
        <v>Capesize</v>
      </c>
      <c r="AG22" s="164">
        <f>AG14-$AF$14</f>
        <v>0.1993189102564088</v>
      </c>
      <c r="AH22" s="164">
        <f t="shared" ref="AH22:AP22" si="3">AH14-$AF$14</f>
        <v>0.4049654049654059</v>
      </c>
      <c r="AI22" s="164">
        <f t="shared" si="3"/>
        <v>0.61724565756823679</v>
      </c>
      <c r="AJ22" s="164">
        <f t="shared" si="3"/>
        <v>0.83648591845313192</v>
      </c>
      <c r="AK22" s="164">
        <f t="shared" si="3"/>
        <v>1.0630341880341856</v>
      </c>
      <c r="AL22" s="164">
        <f t="shared" si="3"/>
        <v>1.2972620599739226</v>
      </c>
      <c r="AM22" s="164">
        <f t="shared" si="3"/>
        <v>1.5395667550839942</v>
      </c>
      <c r="AN22" s="164">
        <f t="shared" si="3"/>
        <v>1.7903733693207364</v>
      </c>
      <c r="AO22" s="164">
        <f t="shared" si="3"/>
        <v>2.0501373626373578</v>
      </c>
      <c r="AP22" s="164">
        <f t="shared" si="3"/>
        <v>2.1685897435897417</v>
      </c>
    </row>
    <row r="23" spans="7:42" x14ac:dyDescent="0.2">
      <c r="R23" s="97"/>
      <c r="S23" s="97"/>
      <c r="T23" s="98"/>
      <c r="U23" s="97"/>
      <c r="V23" s="97"/>
      <c r="W23" s="97"/>
      <c r="AF23" s="165" t="str">
        <f t="shared" ref="AF23:AF24" si="4">K15</f>
        <v>Handymax</v>
      </c>
      <c r="AG23" s="164">
        <f>AG15-$AF$15</f>
        <v>0.53270588406896024</v>
      </c>
      <c r="AH23" s="164">
        <f t="shared" ref="AH23:AP23" si="5">AH15-$AF$15</f>
        <v>1.082175240014223</v>
      </c>
      <c r="AI23" s="164">
        <f t="shared" si="5"/>
        <v>1.6492119998795758</v>
      </c>
      <c r="AJ23" s="164">
        <f t="shared" si="5"/>
        <v>2.234672336780271</v>
      </c>
      <c r="AK23" s="164">
        <f t="shared" si="5"/>
        <v>2.8394689783859377</v>
      </c>
      <c r="AL23" s="164">
        <f t="shared" si="5"/>
        <v>3.4645759549709041</v>
      </c>
      <c r="AM23" s="164">
        <f t="shared" si="5"/>
        <v>4.1110338339819208</v>
      </c>
      <c r="AN23" s="164">
        <f t="shared" si="5"/>
        <v>4.7799555002944771</v>
      </c>
      <c r="AO23" s="164">
        <f t="shared" si="5"/>
        <v>5.4725325496986343</v>
      </c>
      <c r="AP23" s="164">
        <f t="shared" si="5"/>
        <v>6.1900423728813436</v>
      </c>
    </row>
    <row r="24" spans="7:42" x14ac:dyDescent="0.2">
      <c r="R24" s="97"/>
      <c r="S24" s="97"/>
      <c r="T24" s="97"/>
      <c r="U24" s="97"/>
      <c r="V24" s="97"/>
      <c r="W24" s="97"/>
      <c r="AF24" s="165" t="str">
        <f t="shared" si="4"/>
        <v>Panamax</v>
      </c>
      <c r="AG24" s="164">
        <f>AG16-$AF$16</f>
        <v>0.28000014586189792</v>
      </c>
      <c r="AH24" s="164">
        <f t="shared" ref="AH24:AP24" si="6">AH16-$AF$16</f>
        <v>0.56881148512504254</v>
      </c>
      <c r="AI24" s="164">
        <f t="shared" si="6"/>
        <v>0.86685657946232197</v>
      </c>
      <c r="AJ24" s="164">
        <f t="shared" si="6"/>
        <v>1.1745854494278873</v>
      </c>
      <c r="AK24" s="164">
        <f t="shared" si="6"/>
        <v>1.4924778417042397</v>
      </c>
      <c r="AL24" s="164">
        <f t="shared" si="6"/>
        <v>1.8210457247659981</v>
      </c>
      <c r="AM24" s="164">
        <f t="shared" si="6"/>
        <v>2.1608360402662932</v>
      </c>
      <c r="AN24" s="164">
        <f t="shared" si="6"/>
        <v>2.5124337412472961</v>
      </c>
      <c r="AO24" s="164">
        <f t="shared" si="6"/>
        <v>2.8764651526755607</v>
      </c>
      <c r="AP24" s="164">
        <f t="shared" si="6"/>
        <v>3.2536016949152469</v>
      </c>
    </row>
    <row r="25" spans="7:42" x14ac:dyDescent="0.2">
      <c r="R25" s="97"/>
      <c r="S25" s="97"/>
      <c r="T25" s="97"/>
      <c r="U25" s="97"/>
      <c r="V25" s="97"/>
      <c r="W25" s="97"/>
    </row>
  </sheetData>
  <sheetProtection algorithmName="SHA-512" hashValue="nGDBrql8TXQ6q6CY0sYQdeg/PaJfYEJ4B0Jj2Mxeo5dBWVrb4luYzPT3tDv6FDM/zw9I3jI+q90z3OrUUmAmyg==" saltValue="WDmYx01rB4vt3i+Wlwk4eA==" spinCount="100000" sheet="1" objects="1" scenarios="1"/>
  <mergeCells count="6">
    <mergeCell ref="AG21:AP21"/>
    <mergeCell ref="A12:S12"/>
    <mergeCell ref="G18:I18"/>
    <mergeCell ref="G17:I17"/>
    <mergeCell ref="L17:AH17"/>
    <mergeCell ref="U12:AD12"/>
  </mergeCells>
  <phoneticPr fontId="30" type="noConversion"/>
  <hyperlinks>
    <hyperlink ref="AQ14" r:id="rId1" xr:uid="{1A5B0D9A-B842-4EE9-B44C-065C50DF9622}"/>
    <hyperlink ref="AQ15" r:id="rId2" xr:uid="{DC48DD1E-B394-46C3-A50D-B609AAE0C346}"/>
    <hyperlink ref="AQ16" r:id="rId3" xr:uid="{1A6D87E2-2AD9-4E79-8BAB-0AAE77E6B5A7}"/>
    <hyperlink ref="G18" r:id="rId4" xr:uid="{A9C6C43A-6E75-4457-B80B-446B463FBB6F}"/>
    <hyperlink ref="J19" r:id="rId5" xr:uid="{0016C893-8CB3-445B-8C6B-C0903CBB79B6}"/>
    <hyperlink ref="J18" r:id="rId6" display="http://www.infomine.com/investment/metal-prices/copper/" xr:uid="{A0A90759-6746-478F-A6D9-06153BD8247E}"/>
    <hyperlink ref="J17" r:id="rId7" xr:uid="{51E84E65-99F0-4A6E-9378-B7CAB4CD52DF}"/>
  </hyperlinks>
  <pageMargins left="0.7" right="0.7" top="0.75" bottom="0.75" header="0.3" footer="0.3"/>
  <drawing r:id="rId8"/>
  <legacyDrawing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BC739-AD0B-48EA-98B0-7A16B884DA67}">
  <sheetPr>
    <pageSetUpPr fitToPage="1"/>
  </sheetPr>
  <dimension ref="A1:FV473"/>
  <sheetViews>
    <sheetView showGridLines="0" zoomScale="75" zoomScaleNormal="75" workbookViewId="0">
      <selection activeCell="A6" sqref="A6"/>
    </sheetView>
  </sheetViews>
  <sheetFormatPr defaultColWidth="11" defaultRowHeight="15.75" x14ac:dyDescent="0.25"/>
  <cols>
    <col min="1" max="1" width="25.125" style="205" customWidth="1"/>
    <col min="2" max="2" width="13.375" style="205" customWidth="1"/>
    <col min="3" max="3" width="18.875" style="205" bestFit="1" customWidth="1"/>
    <col min="4" max="5" width="8.875" style="205" bestFit="1" customWidth="1"/>
    <col min="6" max="15" width="10.875" style="205" customWidth="1"/>
    <col min="16" max="16" width="10.875" style="205" bestFit="1" customWidth="1"/>
    <col min="17" max="17" width="15.375" style="205" bestFit="1" customWidth="1"/>
    <col min="18" max="21" width="8.375" style="205" bestFit="1" customWidth="1"/>
    <col min="22" max="27" width="9.875" style="205" bestFit="1" customWidth="1"/>
    <col min="28" max="28" width="2.375" style="205" customWidth="1"/>
    <col min="29" max="29" width="25.125" style="205" customWidth="1"/>
    <col min="30" max="30" width="12.375" style="205" bestFit="1" customWidth="1"/>
    <col min="31" max="31" width="18.625" style="205" customWidth="1"/>
    <col min="32" max="41" width="9.875" style="205" customWidth="1"/>
    <col min="42" max="42" width="2.375" style="205" customWidth="1"/>
    <col min="43" max="43" width="25.125" style="205" customWidth="1"/>
    <col min="44" max="44" width="13.375" style="205" bestFit="1" customWidth="1"/>
    <col min="45" max="45" width="18.625" style="205" customWidth="1"/>
    <col min="46" max="55" width="9.875" style="205" customWidth="1"/>
    <col min="56" max="56" width="2.375" style="205" customWidth="1"/>
    <col min="57" max="57" width="25.125" style="205" customWidth="1"/>
    <col min="58" max="58" width="13.375" style="205" bestFit="1" customWidth="1"/>
    <col min="59" max="59" width="18.625" style="205" customWidth="1"/>
    <col min="60" max="60" width="8.375" style="205" bestFit="1" customWidth="1"/>
    <col min="61" max="66" width="9.875" style="205" customWidth="1"/>
    <col min="67" max="69" width="10.875" style="205" bestFit="1" customWidth="1"/>
    <col min="70" max="70" width="2.375" style="205" customWidth="1"/>
    <col min="71" max="71" width="25.125" style="205" customWidth="1"/>
    <col min="72" max="72" width="12.375" style="205" bestFit="1" customWidth="1"/>
    <col min="73" max="73" width="18.625" style="205" customWidth="1"/>
    <col min="74" max="83" width="9.875" style="205" customWidth="1"/>
    <col min="84" max="84" width="2.375" style="205" customWidth="1"/>
    <col min="85" max="85" width="21.125" style="206" customWidth="1"/>
    <col min="86" max="86" width="10.125" style="206" bestFit="1" customWidth="1"/>
    <col min="87" max="87" width="12.875" style="206" bestFit="1" customWidth="1"/>
    <col min="88" max="89" width="9.5" style="207" bestFit="1" customWidth="1"/>
    <col min="90" max="97" width="10.125" style="207" bestFit="1" customWidth="1"/>
    <col min="98" max="98" width="2.375" style="205" customWidth="1"/>
    <col min="99" max="111" width="12.625" style="206" customWidth="1"/>
    <col min="112" max="112" width="2.375" style="206" customWidth="1"/>
    <col min="113" max="113" width="21.625" style="206" customWidth="1"/>
    <col min="114" max="114" width="10.125" style="206" bestFit="1" customWidth="1"/>
    <col min="115" max="115" width="13.625" style="206" bestFit="1" customWidth="1"/>
    <col min="116" max="120" width="9.5" style="206" bestFit="1" customWidth="1"/>
    <col min="121" max="125" width="10.125" style="206" bestFit="1" customWidth="1"/>
    <col min="126" max="129" width="16.125" style="205" customWidth="1"/>
    <col min="130" max="130" width="2.375" style="205" customWidth="1"/>
    <col min="131" max="139" width="7.5" style="205" customWidth="1"/>
    <col min="140" max="140" width="17.625" style="208" bestFit="1" customWidth="1"/>
    <col min="141" max="141" width="6.625" style="205" bestFit="1" customWidth="1"/>
    <col min="142" max="142" width="7.5" style="205" bestFit="1" customWidth="1"/>
    <col min="143" max="16384" width="11" style="205"/>
  </cols>
  <sheetData>
    <row r="1" spans="1:140" s="192" customFormat="1" ht="23.25" x14ac:dyDescent="0.35">
      <c r="A1" s="191" t="s">
        <v>385</v>
      </c>
      <c r="W1" s="193"/>
      <c r="X1" s="193"/>
      <c r="Y1" s="193"/>
      <c r="CJ1" s="194"/>
      <c r="CK1" s="194"/>
      <c r="CL1" s="194"/>
      <c r="CM1" s="194"/>
      <c r="CN1" s="194"/>
      <c r="CO1" s="194"/>
      <c r="CP1" s="194"/>
      <c r="CQ1" s="194"/>
      <c r="CR1" s="194"/>
      <c r="CS1" s="194"/>
      <c r="EJ1" s="195"/>
    </row>
    <row r="2" spans="1:140" s="192" customFormat="1" ht="21" x14ac:dyDescent="0.35">
      <c r="A2" s="196" t="s">
        <v>391</v>
      </c>
      <c r="W2" s="193"/>
      <c r="X2" s="193"/>
      <c r="Y2" s="193"/>
      <c r="CJ2" s="194"/>
      <c r="CK2" s="194"/>
      <c r="CL2" s="194"/>
      <c r="CM2" s="194"/>
      <c r="CN2" s="194"/>
      <c r="CO2" s="194"/>
      <c r="CP2" s="194"/>
      <c r="CQ2" s="194"/>
      <c r="CR2" s="194"/>
      <c r="CS2" s="194"/>
      <c r="EJ2" s="195"/>
    </row>
    <row r="3" spans="1:140" s="192" customFormat="1" ht="18.75" x14ac:dyDescent="0.3">
      <c r="A3" s="197" t="s">
        <v>396</v>
      </c>
      <c r="W3" s="193"/>
      <c r="X3" s="193"/>
      <c r="Y3" s="193"/>
      <c r="CJ3" s="194"/>
      <c r="CK3" s="194"/>
      <c r="CL3" s="194"/>
      <c r="CM3" s="194"/>
      <c r="CN3" s="194"/>
      <c r="CO3" s="194"/>
      <c r="CP3" s="194"/>
      <c r="CQ3" s="194"/>
      <c r="CR3" s="194"/>
      <c r="CS3" s="194"/>
      <c r="EJ3" s="195"/>
    </row>
    <row r="4" spans="1:140" s="192" customFormat="1" x14ac:dyDescent="0.25">
      <c r="A4" s="198" t="s">
        <v>390</v>
      </c>
      <c r="F4" s="199" t="s">
        <v>342</v>
      </c>
      <c r="W4" s="193"/>
      <c r="X4" s="193"/>
      <c r="Y4" s="193"/>
      <c r="CJ4" s="194"/>
      <c r="CK4" s="194"/>
      <c r="CL4" s="194"/>
      <c r="CM4" s="194"/>
      <c r="CN4" s="194"/>
      <c r="CO4" s="194"/>
      <c r="CP4" s="194"/>
      <c r="CQ4" s="194"/>
      <c r="CR4" s="194"/>
      <c r="CS4" s="194"/>
      <c r="EJ4" s="195"/>
    </row>
    <row r="5" spans="1:140" s="192" customFormat="1" x14ac:dyDescent="0.25">
      <c r="A5" s="200" t="s">
        <v>393</v>
      </c>
      <c r="W5" s="193"/>
      <c r="X5" s="193"/>
      <c r="Y5" s="193"/>
      <c r="CJ5" s="194"/>
      <c r="CK5" s="194"/>
      <c r="CL5" s="194"/>
      <c r="CM5" s="194"/>
      <c r="CN5" s="194"/>
      <c r="CO5" s="194"/>
      <c r="CP5" s="194"/>
      <c r="CQ5" s="194"/>
      <c r="CR5" s="194"/>
      <c r="CS5" s="194"/>
      <c r="EJ5" s="195"/>
    </row>
    <row r="6" spans="1:140" s="192" customFormat="1" x14ac:dyDescent="0.25">
      <c r="F6" s="192" t="s">
        <v>343</v>
      </c>
      <c r="N6" s="201"/>
      <c r="O6" s="202"/>
      <c r="W6" s="193"/>
      <c r="X6" s="193"/>
      <c r="Y6" s="193"/>
      <c r="CJ6" s="194"/>
      <c r="CK6" s="194"/>
      <c r="CL6" s="194"/>
      <c r="CM6" s="194"/>
      <c r="CN6" s="194"/>
      <c r="CO6" s="194"/>
      <c r="CP6" s="194"/>
      <c r="CQ6" s="194"/>
      <c r="CR6" s="194"/>
      <c r="CS6" s="194"/>
      <c r="EJ6" s="195"/>
    </row>
    <row r="7" spans="1:140" s="192" customFormat="1" x14ac:dyDescent="0.25">
      <c r="A7" s="200" t="s">
        <v>394</v>
      </c>
      <c r="B7" s="203">
        <v>10</v>
      </c>
      <c r="C7" s="192" t="s">
        <v>96</v>
      </c>
      <c r="F7" s="192" t="s">
        <v>344</v>
      </c>
      <c r="N7" s="201"/>
      <c r="O7" s="202"/>
      <c r="W7" s="193"/>
      <c r="X7" s="193"/>
      <c r="Y7" s="193"/>
      <c r="CJ7" s="194"/>
      <c r="CK7" s="194"/>
      <c r="CL7" s="194"/>
      <c r="CM7" s="194"/>
      <c r="CN7" s="194"/>
      <c r="CO7" s="194"/>
      <c r="CP7" s="194"/>
      <c r="CQ7" s="194"/>
      <c r="CR7" s="194"/>
      <c r="CS7" s="194"/>
      <c r="EJ7" s="195"/>
    </row>
    <row r="8" spans="1:140" s="192" customFormat="1" x14ac:dyDescent="0.25">
      <c r="W8" s="193"/>
      <c r="X8" s="193"/>
      <c r="Y8" s="193"/>
      <c r="CJ8" s="194"/>
      <c r="CK8" s="194"/>
      <c r="CL8" s="194"/>
      <c r="CM8" s="194"/>
      <c r="CN8" s="194"/>
      <c r="CO8" s="194"/>
      <c r="CP8" s="194"/>
      <c r="CQ8" s="194"/>
      <c r="CR8" s="194"/>
      <c r="CS8" s="194"/>
      <c r="EJ8" s="195"/>
    </row>
    <row r="9" spans="1:140" s="192" customFormat="1" x14ac:dyDescent="0.25">
      <c r="A9" s="200" t="s">
        <v>338</v>
      </c>
      <c r="W9" s="193"/>
      <c r="X9" s="193"/>
      <c r="Y9" s="193"/>
      <c r="CJ9" s="194"/>
      <c r="CK9" s="194"/>
      <c r="CL9" s="194"/>
      <c r="CM9" s="194"/>
      <c r="CN9" s="194"/>
      <c r="CO9" s="194"/>
      <c r="CP9" s="194"/>
      <c r="CQ9" s="194"/>
      <c r="CR9" s="194"/>
      <c r="CS9" s="194"/>
      <c r="EJ9" s="195"/>
    </row>
    <row r="10" spans="1:140" x14ac:dyDescent="0.25">
      <c r="A10" s="111"/>
      <c r="B10" s="111"/>
      <c r="C10" s="112" t="s">
        <v>158</v>
      </c>
      <c r="D10" s="54" t="s">
        <v>136</v>
      </c>
      <c r="E10" s="322" t="s">
        <v>332</v>
      </c>
      <c r="F10" s="323"/>
      <c r="G10" s="323"/>
      <c r="H10" s="323"/>
      <c r="I10" s="323"/>
      <c r="J10" s="323"/>
      <c r="K10" s="323"/>
      <c r="L10" s="323"/>
      <c r="M10" s="323"/>
      <c r="N10" s="323"/>
      <c r="O10" s="324"/>
      <c r="P10" s="204" t="s">
        <v>333</v>
      </c>
      <c r="Q10" s="182"/>
      <c r="R10" s="183"/>
      <c r="S10" s="183"/>
      <c r="T10" s="183"/>
      <c r="U10" s="184"/>
    </row>
    <row r="11" spans="1:140" x14ac:dyDescent="0.25">
      <c r="A11" s="111" t="s">
        <v>0</v>
      </c>
      <c r="B11" s="111" t="s">
        <v>3</v>
      </c>
      <c r="C11" s="112" t="s">
        <v>157</v>
      </c>
      <c r="D11" s="54" t="s">
        <v>212</v>
      </c>
      <c r="E11" s="54" t="s">
        <v>17</v>
      </c>
      <c r="F11" s="112" t="s">
        <v>91</v>
      </c>
      <c r="G11" s="112" t="s">
        <v>92</v>
      </c>
      <c r="H11" s="112" t="s">
        <v>93</v>
      </c>
      <c r="I11" s="112" t="s">
        <v>18</v>
      </c>
      <c r="J11" s="112" t="s">
        <v>94</v>
      </c>
      <c r="K11" s="112" t="s">
        <v>19</v>
      </c>
      <c r="L11" s="112" t="s">
        <v>95</v>
      </c>
      <c r="M11" s="112" t="s">
        <v>20</v>
      </c>
      <c r="N11" s="112" t="s">
        <v>97</v>
      </c>
      <c r="O11" s="112" t="s">
        <v>98</v>
      </c>
      <c r="P11" s="204" t="s">
        <v>334</v>
      </c>
      <c r="Q11" s="209" t="s">
        <v>335</v>
      </c>
      <c r="R11" s="210"/>
      <c r="S11" s="210"/>
      <c r="T11" s="210"/>
      <c r="U11" s="211"/>
    </row>
    <row r="12" spans="1:140" x14ac:dyDescent="0.25">
      <c r="A12" s="111"/>
      <c r="B12" s="111" t="s">
        <v>106</v>
      </c>
      <c r="C12" s="111"/>
      <c r="D12" s="54" t="s">
        <v>15</v>
      </c>
      <c r="E12" s="54" t="s">
        <v>14</v>
      </c>
      <c r="F12" s="112" t="s">
        <v>14</v>
      </c>
      <c r="G12" s="112" t="s">
        <v>14</v>
      </c>
      <c r="H12" s="112" t="s">
        <v>14</v>
      </c>
      <c r="I12" s="112" t="s">
        <v>14</v>
      </c>
      <c r="J12" s="112" t="s">
        <v>14</v>
      </c>
      <c r="K12" s="112" t="s">
        <v>14</v>
      </c>
      <c r="L12" s="55" t="s">
        <v>14</v>
      </c>
      <c r="M12" s="112" t="s">
        <v>14</v>
      </c>
      <c r="N12" s="112" t="s">
        <v>14</v>
      </c>
      <c r="O12" s="112" t="s">
        <v>14</v>
      </c>
      <c r="P12" s="204" t="s">
        <v>336</v>
      </c>
      <c r="Q12" s="182"/>
      <c r="R12" s="183"/>
      <c r="S12" s="183"/>
      <c r="T12" s="183"/>
      <c r="U12" s="184"/>
    </row>
    <row r="13" spans="1:140" x14ac:dyDescent="0.25">
      <c r="A13" s="56" t="s">
        <v>1</v>
      </c>
      <c r="B13" s="100">
        <f>'Selected Routes Liners'!K12</f>
        <v>5090</v>
      </c>
      <c r="C13" s="212">
        <v>6</v>
      </c>
      <c r="D13" s="213">
        <f>'Selected Routes Liners'!E30</f>
        <v>6660</v>
      </c>
      <c r="E13" s="214">
        <f>'Environmental Inputs'!I15</f>
        <v>16.3</v>
      </c>
      <c r="F13" s="214">
        <f>'Environmental Inputs'!J15</f>
        <v>15.65</v>
      </c>
      <c r="G13" s="214">
        <f>'Environmental Inputs'!K15</f>
        <v>15</v>
      </c>
      <c r="H13" s="214">
        <f>'Environmental Inputs'!L15</f>
        <v>14.35</v>
      </c>
      <c r="I13" s="214">
        <f>'Environmental Inputs'!M15</f>
        <v>13.7</v>
      </c>
      <c r="J13" s="215">
        <f>'Environmental Inputs'!N15</f>
        <v>13.049999999999999</v>
      </c>
      <c r="K13" s="215">
        <f>'Environmental Inputs'!O15</f>
        <v>12.399999999999999</v>
      </c>
      <c r="L13" s="215">
        <f>'Environmental Inputs'!P15</f>
        <v>11.749999999999998</v>
      </c>
      <c r="M13" s="214">
        <f>'Environmental Inputs'!Q15</f>
        <v>11.099999999999998</v>
      </c>
      <c r="N13" s="214">
        <f>'Environmental Inputs'!R15</f>
        <v>10.449999999999998</v>
      </c>
      <c r="O13" s="214">
        <f>'Environmental Inputs'!S15</f>
        <v>10</v>
      </c>
      <c r="P13" s="216">
        <v>0.6</v>
      </c>
      <c r="Q13" s="217"/>
      <c r="R13" s="218"/>
      <c r="S13" s="218"/>
      <c r="T13" s="218"/>
      <c r="U13" s="219"/>
    </row>
    <row r="14" spans="1:140" x14ac:dyDescent="0.25">
      <c r="A14" s="111"/>
      <c r="B14" s="111"/>
      <c r="C14" s="111"/>
      <c r="D14" s="111"/>
      <c r="E14" s="111"/>
      <c r="F14" s="111"/>
      <c r="G14" s="111"/>
      <c r="H14" s="111"/>
      <c r="I14" s="111"/>
      <c r="J14" s="220"/>
      <c r="K14" s="220"/>
      <c r="L14" s="220"/>
      <c r="M14" s="111"/>
      <c r="N14" s="111"/>
      <c r="O14" s="111"/>
      <c r="P14" s="111"/>
      <c r="Q14" s="111"/>
      <c r="R14" s="111"/>
      <c r="S14" s="111"/>
      <c r="T14" s="111"/>
      <c r="U14" s="111"/>
    </row>
    <row r="15" spans="1:140" s="224" customFormat="1" x14ac:dyDescent="0.25">
      <c r="A15" s="216" t="s">
        <v>340</v>
      </c>
      <c r="B15" s="216"/>
      <c r="C15" s="216" t="s">
        <v>273</v>
      </c>
      <c r="D15" s="216"/>
      <c r="E15" s="216"/>
      <c r="F15" s="216">
        <f>'Selected Routes Liners'!U32-'Selected Routes Liners'!T32</f>
        <v>0.70708951567063139</v>
      </c>
      <c r="G15" s="216">
        <f>'Selected Routes Liners'!V32-'Selected Routes Liners'!T32</f>
        <v>1.4754601226993884</v>
      </c>
      <c r="H15" s="216">
        <f>'Selected Routes Liners'!W32-'Selected Routes Liners'!T32</f>
        <v>2.3134392167760431</v>
      </c>
      <c r="I15" s="216">
        <f>'Selected Routes Liners'!X32-'Selected Routes Liners'!T32</f>
        <v>3.2309345752541319</v>
      </c>
      <c r="J15" s="221">
        <f>'Selected Routes Liners'!Y32-'Selected Routes Liners'!T32</f>
        <v>4.2398279387913433</v>
      </c>
      <c r="K15" s="221">
        <f>'Selected Routes Liners'!Z32-'Selected Routes Liners'!T32</f>
        <v>5.354492380763908</v>
      </c>
      <c r="L15" s="221">
        <f>'Selected Routes Liners'!AA32-'Selected Routes Liners'!T32</f>
        <v>6.5924813992951314</v>
      </c>
      <c r="M15" s="216">
        <f>'Selected Routes Liners'!AB32-'Selected Routes Liners'!T32</f>
        <v>7.9754601226993955</v>
      </c>
      <c r="N15" s="216">
        <f>'Selected Routes Liners'!AC32-'Selected Routes Liners'!T32</f>
        <v>9.5304840461443732</v>
      </c>
      <c r="O15" s="216">
        <f>'Selected Routes Liners'!AD32-'Selected Routes Liners'!T32</f>
        <v>10.725460122699388</v>
      </c>
      <c r="P15" s="216"/>
      <c r="Q15" s="222"/>
      <c r="R15" s="214"/>
      <c r="S15" s="214"/>
      <c r="T15" s="214"/>
      <c r="U15" s="223"/>
      <c r="CG15" s="225"/>
      <c r="CH15" s="225"/>
      <c r="CI15" s="225"/>
      <c r="CJ15" s="226"/>
      <c r="CK15" s="226"/>
      <c r="CL15" s="226"/>
      <c r="CM15" s="226"/>
      <c r="CN15" s="226"/>
      <c r="CO15" s="226"/>
      <c r="CP15" s="226"/>
      <c r="CQ15" s="226"/>
      <c r="CR15" s="226"/>
      <c r="CS15" s="226"/>
      <c r="CU15" s="225"/>
      <c r="CV15" s="225"/>
      <c r="CW15" s="225"/>
      <c r="CX15" s="225"/>
      <c r="CY15" s="225"/>
      <c r="CZ15" s="225"/>
      <c r="DA15" s="225"/>
      <c r="DB15" s="225"/>
      <c r="DC15" s="225"/>
      <c r="DD15" s="225"/>
      <c r="DE15" s="225"/>
      <c r="DF15" s="225"/>
      <c r="DG15" s="225"/>
      <c r="DH15" s="225"/>
      <c r="DI15" s="225"/>
      <c r="DJ15" s="225"/>
      <c r="DK15" s="225"/>
      <c r="DL15" s="225"/>
      <c r="DM15" s="225"/>
      <c r="DN15" s="225"/>
      <c r="DO15" s="225"/>
      <c r="DP15" s="225"/>
      <c r="DQ15" s="225"/>
      <c r="DR15" s="225"/>
      <c r="DS15" s="225"/>
      <c r="DT15" s="225"/>
      <c r="DU15" s="225"/>
      <c r="EJ15" s="227"/>
    </row>
    <row r="16" spans="1:140" s="224" customFormat="1" x14ac:dyDescent="0.25">
      <c r="A16" s="228" t="s">
        <v>417</v>
      </c>
      <c r="B16" s="228"/>
      <c r="C16" s="228" t="s">
        <v>185</v>
      </c>
      <c r="D16" s="228"/>
      <c r="E16" s="228"/>
      <c r="F16" s="228"/>
      <c r="G16" s="228"/>
      <c r="H16" s="228"/>
      <c r="I16" s="228"/>
      <c r="J16" s="228"/>
      <c r="K16" s="228"/>
      <c r="L16" s="228"/>
      <c r="M16" s="228"/>
      <c r="N16" s="228"/>
      <c r="O16" s="228"/>
      <c r="P16" s="228"/>
      <c r="Q16" s="229"/>
      <c r="R16" s="230"/>
      <c r="S16" s="230"/>
      <c r="T16" s="230"/>
      <c r="U16" s="231"/>
      <c r="CG16" s="225"/>
      <c r="CH16" s="225"/>
      <c r="CI16" s="225"/>
      <c r="CJ16" s="226"/>
      <c r="CK16" s="226"/>
      <c r="CL16" s="226"/>
      <c r="CM16" s="226"/>
      <c r="CN16" s="226"/>
      <c r="CO16" s="226"/>
      <c r="CP16" s="226"/>
      <c r="CQ16" s="226"/>
      <c r="CR16" s="226"/>
      <c r="CS16" s="226"/>
      <c r="CU16" s="225"/>
      <c r="CV16" s="225"/>
      <c r="CW16" s="225"/>
      <c r="CX16" s="225"/>
      <c r="CY16" s="225"/>
      <c r="CZ16" s="225"/>
      <c r="DA16" s="225"/>
      <c r="DB16" s="225"/>
      <c r="DC16" s="225"/>
      <c r="DD16" s="225"/>
      <c r="DE16" s="225"/>
      <c r="DF16" s="225"/>
      <c r="DG16" s="225"/>
      <c r="DH16" s="225"/>
      <c r="DI16" s="225"/>
      <c r="DJ16" s="225"/>
      <c r="DK16" s="225"/>
      <c r="DL16" s="225"/>
      <c r="DM16" s="225"/>
      <c r="DN16" s="225"/>
      <c r="DO16" s="225"/>
      <c r="DP16" s="225"/>
      <c r="DQ16" s="225"/>
      <c r="DR16" s="225"/>
      <c r="DS16" s="225"/>
      <c r="DT16" s="225"/>
      <c r="DU16" s="225"/>
      <c r="EJ16" s="227"/>
    </row>
    <row r="17" spans="1:140" s="224" customFormat="1" x14ac:dyDescent="0.25">
      <c r="A17" s="216" t="s">
        <v>274</v>
      </c>
      <c r="B17" s="140">
        <v>2017</v>
      </c>
      <c r="C17" s="141">
        <f>1323421072479</f>
        <v>1323421072479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22"/>
      <c r="R17" s="214"/>
      <c r="S17" s="214"/>
      <c r="T17" s="214"/>
      <c r="U17" s="223"/>
      <c r="CG17" s="225"/>
      <c r="CH17" s="225"/>
      <c r="CI17" s="225"/>
      <c r="CJ17" s="226"/>
      <c r="CK17" s="226"/>
      <c r="CL17" s="226"/>
      <c r="CM17" s="226"/>
      <c r="CN17" s="226"/>
      <c r="CO17" s="226"/>
      <c r="CP17" s="226"/>
      <c r="CQ17" s="226"/>
      <c r="CR17" s="226"/>
      <c r="CS17" s="226"/>
      <c r="CU17" s="225"/>
      <c r="CV17" s="225"/>
      <c r="CW17" s="225"/>
      <c r="CX17" s="225"/>
      <c r="CY17" s="225"/>
      <c r="CZ17" s="225"/>
      <c r="DA17" s="225"/>
      <c r="DB17" s="225"/>
      <c r="DC17" s="225"/>
      <c r="DD17" s="225"/>
      <c r="DE17" s="225"/>
      <c r="DF17" s="225"/>
      <c r="DG17" s="225"/>
      <c r="DH17" s="225"/>
      <c r="DI17" s="225"/>
      <c r="DJ17" s="225"/>
      <c r="DK17" s="225"/>
      <c r="DL17" s="225"/>
      <c r="DM17" s="225"/>
      <c r="DN17" s="225"/>
      <c r="DO17" s="225"/>
      <c r="DP17" s="225"/>
      <c r="DQ17" s="225"/>
      <c r="DR17" s="225"/>
      <c r="DS17" s="225"/>
      <c r="DT17" s="225"/>
      <c r="DU17" s="225"/>
      <c r="EJ17" s="227"/>
    </row>
    <row r="18" spans="1:140" s="224" customFormat="1" x14ac:dyDescent="0.25">
      <c r="A18" s="228" t="s">
        <v>163</v>
      </c>
      <c r="B18" s="232"/>
      <c r="C18" s="228" t="s">
        <v>213</v>
      </c>
      <c r="D18" s="228"/>
      <c r="E18" s="228"/>
      <c r="F18" s="228"/>
      <c r="G18" s="228"/>
      <c r="H18" s="228"/>
      <c r="I18" s="228"/>
      <c r="J18" s="228"/>
      <c r="K18" s="228"/>
      <c r="L18" s="228"/>
      <c r="M18" s="228"/>
      <c r="N18" s="228"/>
      <c r="O18" s="228"/>
      <c r="P18" s="228"/>
      <c r="Q18" s="229"/>
      <c r="R18" s="233"/>
      <c r="S18" s="233"/>
      <c r="T18" s="233"/>
      <c r="U18" s="231"/>
      <c r="CG18" s="225"/>
      <c r="CH18" s="225"/>
      <c r="CI18" s="225"/>
      <c r="CJ18" s="226"/>
      <c r="CK18" s="226"/>
      <c r="CL18" s="226"/>
      <c r="CM18" s="226"/>
      <c r="CN18" s="226"/>
      <c r="CO18" s="226"/>
      <c r="CP18" s="226"/>
      <c r="CQ18" s="226"/>
      <c r="CR18" s="226"/>
      <c r="CS18" s="226"/>
      <c r="CU18" s="225"/>
      <c r="CV18" s="225"/>
      <c r="CW18" s="225"/>
      <c r="CX18" s="225"/>
      <c r="CY18" s="225"/>
      <c r="CZ18" s="225"/>
      <c r="DA18" s="225"/>
      <c r="DB18" s="225"/>
      <c r="DC18" s="225"/>
      <c r="DD18" s="225"/>
      <c r="DE18" s="225"/>
      <c r="DF18" s="225"/>
      <c r="DG18" s="225"/>
      <c r="DH18" s="225"/>
      <c r="DI18" s="225"/>
      <c r="DJ18" s="225"/>
      <c r="DK18" s="225"/>
      <c r="DL18" s="225"/>
      <c r="DM18" s="225"/>
      <c r="DN18" s="225"/>
      <c r="DO18" s="225"/>
      <c r="DP18" s="225"/>
      <c r="DQ18" s="225"/>
      <c r="DR18" s="225"/>
      <c r="DS18" s="225"/>
      <c r="DT18" s="225"/>
      <c r="DU18" s="225"/>
      <c r="EJ18" s="227"/>
    </row>
    <row r="19" spans="1:140" s="224" customFormat="1" x14ac:dyDescent="0.25">
      <c r="A19" s="216" t="s">
        <v>414</v>
      </c>
      <c r="B19" s="234"/>
      <c r="C19" s="216" t="s">
        <v>187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22"/>
      <c r="R19" s="214"/>
      <c r="S19" s="214"/>
      <c r="T19" s="214"/>
      <c r="U19" s="223"/>
      <c r="CG19" s="225"/>
      <c r="CH19" s="225"/>
      <c r="CI19" s="225"/>
      <c r="CJ19" s="226"/>
      <c r="CK19" s="226"/>
      <c r="CL19" s="226"/>
      <c r="CM19" s="226"/>
      <c r="CN19" s="226"/>
      <c r="CO19" s="226"/>
      <c r="CP19" s="226"/>
      <c r="CQ19" s="226"/>
      <c r="CR19" s="226"/>
      <c r="CS19" s="226"/>
      <c r="CU19" s="225"/>
      <c r="CV19" s="225"/>
      <c r="CW19" s="225"/>
      <c r="CX19" s="225"/>
      <c r="CY19" s="225"/>
      <c r="CZ19" s="225"/>
      <c r="DA19" s="225"/>
      <c r="DB19" s="225"/>
      <c r="DC19" s="225"/>
      <c r="DD19" s="225"/>
      <c r="DE19" s="225"/>
      <c r="DF19" s="225"/>
      <c r="DG19" s="225"/>
      <c r="DH19" s="225"/>
      <c r="DI19" s="225"/>
      <c r="DJ19" s="225"/>
      <c r="DK19" s="225"/>
      <c r="DL19" s="225"/>
      <c r="DM19" s="225"/>
      <c r="DN19" s="225"/>
      <c r="DO19" s="225"/>
      <c r="DP19" s="225"/>
      <c r="DQ19" s="225"/>
      <c r="DR19" s="225"/>
      <c r="DS19" s="225"/>
      <c r="DT19" s="225"/>
      <c r="DU19" s="225"/>
      <c r="EJ19" s="227"/>
    </row>
    <row r="20" spans="1:140" s="224" customFormat="1" x14ac:dyDescent="0.25">
      <c r="A20" s="228" t="s">
        <v>165</v>
      </c>
      <c r="B20" s="232"/>
      <c r="C20" s="228" t="s">
        <v>195</v>
      </c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228"/>
      <c r="O20" s="228"/>
      <c r="P20" s="228"/>
      <c r="Q20" s="229"/>
      <c r="R20" s="230"/>
      <c r="S20" s="230"/>
      <c r="T20" s="230"/>
      <c r="U20" s="231"/>
      <c r="CG20" s="225"/>
      <c r="CH20" s="225"/>
      <c r="CI20" s="225"/>
      <c r="CJ20" s="226"/>
      <c r="CK20" s="226"/>
      <c r="CL20" s="226"/>
      <c r="CM20" s="226"/>
      <c r="CN20" s="226"/>
      <c r="CO20" s="226"/>
      <c r="CP20" s="226"/>
      <c r="CQ20" s="226"/>
      <c r="CR20" s="226"/>
      <c r="CS20" s="226"/>
      <c r="CU20" s="225"/>
      <c r="CV20" s="225"/>
      <c r="CW20" s="225"/>
      <c r="CX20" s="225"/>
      <c r="CY20" s="225"/>
      <c r="CZ20" s="225"/>
      <c r="DA20" s="225"/>
      <c r="DB20" s="225"/>
      <c r="DC20" s="225"/>
      <c r="DD20" s="225"/>
      <c r="DE20" s="225"/>
      <c r="DF20" s="225"/>
      <c r="DG20" s="225"/>
      <c r="DH20" s="225"/>
      <c r="DI20" s="225"/>
      <c r="DJ20" s="225"/>
      <c r="DK20" s="225"/>
      <c r="DL20" s="225"/>
      <c r="DM20" s="225"/>
      <c r="DN20" s="225"/>
      <c r="DO20" s="225"/>
      <c r="DP20" s="225"/>
      <c r="DQ20" s="225"/>
      <c r="DR20" s="225"/>
      <c r="DS20" s="225"/>
      <c r="DT20" s="225"/>
      <c r="DU20" s="225"/>
      <c r="EJ20" s="227"/>
    </row>
    <row r="21" spans="1:140" s="224" customFormat="1" x14ac:dyDescent="0.25">
      <c r="A21" s="216" t="s">
        <v>275</v>
      </c>
      <c r="B21" s="234"/>
      <c r="C21" s="142" t="s">
        <v>276</v>
      </c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22"/>
      <c r="R21" s="214"/>
      <c r="S21" s="214"/>
      <c r="T21" s="214"/>
      <c r="U21" s="223"/>
      <c r="CG21" s="225"/>
      <c r="CH21" s="225"/>
      <c r="CI21" s="225"/>
      <c r="CJ21" s="226"/>
      <c r="CK21" s="226"/>
      <c r="CL21" s="226"/>
      <c r="CM21" s="226"/>
      <c r="CN21" s="226"/>
      <c r="CO21" s="226"/>
      <c r="CP21" s="226"/>
      <c r="CQ21" s="226"/>
      <c r="CR21" s="226"/>
      <c r="CS21" s="226"/>
      <c r="CU21" s="225"/>
      <c r="CV21" s="225"/>
      <c r="CW21" s="225"/>
      <c r="CX21" s="225"/>
      <c r="CY21" s="225"/>
      <c r="CZ21" s="225"/>
      <c r="DA21" s="225"/>
      <c r="DB21" s="225"/>
      <c r="DC21" s="225"/>
      <c r="DD21" s="225"/>
      <c r="DE21" s="225"/>
      <c r="DF21" s="225"/>
      <c r="DG21" s="225"/>
      <c r="DH21" s="225"/>
      <c r="DI21" s="225"/>
      <c r="DJ21" s="225"/>
      <c r="DK21" s="225"/>
      <c r="DL21" s="225"/>
      <c r="DM21" s="225"/>
      <c r="DN21" s="225"/>
      <c r="DO21" s="225"/>
      <c r="DP21" s="225"/>
      <c r="DQ21" s="225"/>
      <c r="DR21" s="225"/>
      <c r="DS21" s="225"/>
      <c r="DT21" s="225"/>
      <c r="DU21" s="225"/>
      <c r="EJ21" s="227"/>
    </row>
    <row r="22" spans="1:140" s="224" customFormat="1" x14ac:dyDescent="0.25">
      <c r="A22" s="228" t="s">
        <v>278</v>
      </c>
      <c r="B22" s="232"/>
      <c r="C22" s="142" t="s">
        <v>214</v>
      </c>
      <c r="D22" s="228"/>
      <c r="E22" s="228"/>
      <c r="F22" s="228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9"/>
      <c r="R22" s="233"/>
      <c r="S22" s="233"/>
      <c r="T22" s="233"/>
      <c r="U22" s="231"/>
      <c r="CG22" s="225"/>
      <c r="CH22" s="225"/>
      <c r="CI22" s="225"/>
      <c r="CJ22" s="226"/>
      <c r="CK22" s="226"/>
      <c r="CL22" s="226"/>
      <c r="CM22" s="226"/>
      <c r="CN22" s="226"/>
      <c r="CO22" s="226"/>
      <c r="CP22" s="226"/>
      <c r="CQ22" s="226"/>
      <c r="CR22" s="226"/>
      <c r="CS22" s="226"/>
      <c r="CU22" s="225"/>
      <c r="CV22" s="225"/>
      <c r="CW22" s="225"/>
      <c r="CX22" s="225"/>
      <c r="CY22" s="225"/>
      <c r="CZ22" s="225"/>
      <c r="DA22" s="225"/>
      <c r="DB22" s="225"/>
      <c r="DC22" s="225"/>
      <c r="DD22" s="225"/>
      <c r="DE22" s="225"/>
      <c r="DF22" s="225"/>
      <c r="DG22" s="225"/>
      <c r="DH22" s="225"/>
      <c r="DI22" s="225"/>
      <c r="DJ22" s="225"/>
      <c r="DK22" s="225"/>
      <c r="DL22" s="225"/>
      <c r="DM22" s="225"/>
      <c r="DN22" s="225"/>
      <c r="DO22" s="225"/>
      <c r="DP22" s="225"/>
      <c r="DQ22" s="225"/>
      <c r="DR22" s="225"/>
      <c r="DS22" s="225"/>
      <c r="DT22" s="225"/>
      <c r="DU22" s="225"/>
      <c r="EJ22" s="227"/>
    </row>
    <row r="23" spans="1:140" s="224" customFormat="1" x14ac:dyDescent="0.25">
      <c r="A23" s="216" t="s">
        <v>211</v>
      </c>
      <c r="B23" s="234"/>
      <c r="C23" s="216" t="s">
        <v>217</v>
      </c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22"/>
      <c r="R23" s="214"/>
      <c r="S23" s="214"/>
      <c r="T23" s="214"/>
      <c r="U23" s="223"/>
      <c r="CG23" s="225"/>
      <c r="CH23" s="225"/>
      <c r="CI23" s="225"/>
      <c r="CJ23" s="226"/>
      <c r="CK23" s="226"/>
      <c r="CL23" s="226"/>
      <c r="CM23" s="226"/>
      <c r="CN23" s="226"/>
      <c r="CO23" s="226"/>
      <c r="CP23" s="226"/>
      <c r="CQ23" s="226"/>
      <c r="CR23" s="226"/>
      <c r="CS23" s="226"/>
      <c r="CU23" s="225"/>
      <c r="CV23" s="225"/>
      <c r="CW23" s="225"/>
      <c r="CX23" s="225"/>
      <c r="CY23" s="225"/>
      <c r="CZ23" s="225"/>
      <c r="DA23" s="225"/>
      <c r="DB23" s="225"/>
      <c r="DC23" s="225"/>
      <c r="DD23" s="225"/>
      <c r="DE23" s="225"/>
      <c r="DF23" s="225"/>
      <c r="DG23" s="225"/>
      <c r="DH23" s="225"/>
      <c r="DI23" s="225"/>
      <c r="DJ23" s="225"/>
      <c r="DK23" s="225"/>
      <c r="DL23" s="225"/>
      <c r="DM23" s="225"/>
      <c r="DN23" s="225"/>
      <c r="DO23" s="225"/>
      <c r="DP23" s="225"/>
      <c r="DQ23" s="225"/>
      <c r="DR23" s="225"/>
      <c r="DS23" s="225"/>
      <c r="DT23" s="225"/>
      <c r="DU23" s="225"/>
      <c r="EJ23" s="227"/>
    </row>
    <row r="24" spans="1:140" s="224" customFormat="1" x14ac:dyDescent="0.25">
      <c r="A24" s="228" t="s">
        <v>279</v>
      </c>
      <c r="B24" s="145">
        <v>2017</v>
      </c>
      <c r="C24" s="142">
        <v>6035359</v>
      </c>
      <c r="D24" s="228"/>
      <c r="E24" s="228"/>
      <c r="F24" s="228"/>
      <c r="G24" s="228"/>
      <c r="H24" s="228"/>
      <c r="I24" s="228"/>
      <c r="J24" s="228"/>
      <c r="K24" s="228"/>
      <c r="L24" s="228"/>
      <c r="M24" s="228"/>
      <c r="N24" s="228"/>
      <c r="O24" s="228"/>
      <c r="P24" s="228"/>
      <c r="Q24" s="229"/>
      <c r="R24" s="230"/>
      <c r="S24" s="230"/>
      <c r="T24" s="230"/>
      <c r="U24" s="231"/>
      <c r="CG24" s="225"/>
      <c r="CH24" s="225"/>
      <c r="CI24" s="225"/>
      <c r="CJ24" s="226"/>
      <c r="CK24" s="226"/>
      <c r="CL24" s="226"/>
      <c r="CM24" s="226"/>
      <c r="CN24" s="226"/>
      <c r="CO24" s="226"/>
      <c r="CP24" s="226"/>
      <c r="CQ24" s="226"/>
      <c r="CR24" s="226"/>
      <c r="CS24" s="226"/>
      <c r="CU24" s="225"/>
      <c r="CV24" s="225"/>
      <c r="CW24" s="225"/>
      <c r="CX24" s="225"/>
      <c r="CY24" s="225"/>
      <c r="CZ24" s="225"/>
      <c r="DA24" s="225"/>
      <c r="DB24" s="225"/>
      <c r="DC24" s="225"/>
      <c r="DD24" s="225"/>
      <c r="DE24" s="225"/>
      <c r="DF24" s="225"/>
      <c r="DG24" s="225"/>
      <c r="DH24" s="225"/>
      <c r="DI24" s="225"/>
      <c r="DJ24" s="225"/>
      <c r="DK24" s="225"/>
      <c r="DL24" s="225"/>
      <c r="DM24" s="225"/>
      <c r="DN24" s="225"/>
      <c r="DO24" s="225"/>
      <c r="DP24" s="225"/>
      <c r="DQ24" s="225"/>
      <c r="DR24" s="225"/>
      <c r="DS24" s="225"/>
      <c r="DT24" s="225"/>
      <c r="DU24" s="225"/>
      <c r="EJ24" s="227"/>
    </row>
    <row r="25" spans="1:140" s="224" customFormat="1" x14ac:dyDescent="0.25">
      <c r="A25" s="216" t="s">
        <v>280</v>
      </c>
      <c r="B25" s="140">
        <v>2017</v>
      </c>
      <c r="C25" s="141">
        <v>59903965</v>
      </c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22"/>
      <c r="R25" s="214"/>
      <c r="S25" s="214"/>
      <c r="T25" s="214"/>
      <c r="U25" s="223"/>
      <c r="CG25" s="225"/>
      <c r="CH25" s="225"/>
      <c r="CI25" s="225"/>
      <c r="CJ25" s="226"/>
      <c r="CK25" s="226"/>
      <c r="CL25" s="226"/>
      <c r="CM25" s="226"/>
      <c r="CN25" s="226"/>
      <c r="CO25" s="226"/>
      <c r="CP25" s="226"/>
      <c r="CQ25" s="226"/>
      <c r="CR25" s="226"/>
      <c r="CS25" s="226"/>
      <c r="CU25" s="225"/>
      <c r="CV25" s="225"/>
      <c r="CW25" s="225"/>
      <c r="CX25" s="225"/>
      <c r="CY25" s="225"/>
      <c r="CZ25" s="225"/>
      <c r="DA25" s="225"/>
      <c r="DB25" s="225"/>
      <c r="DC25" s="225"/>
      <c r="DD25" s="225"/>
      <c r="DE25" s="225"/>
      <c r="DF25" s="225"/>
      <c r="DG25" s="225"/>
      <c r="DH25" s="225"/>
      <c r="DI25" s="225"/>
      <c r="DJ25" s="225"/>
      <c r="DK25" s="225"/>
      <c r="DL25" s="225"/>
      <c r="DM25" s="225"/>
      <c r="DN25" s="225"/>
      <c r="DO25" s="225"/>
      <c r="DP25" s="225"/>
      <c r="DQ25" s="225"/>
      <c r="DR25" s="225"/>
      <c r="DS25" s="225"/>
      <c r="DT25" s="225"/>
      <c r="DU25" s="225"/>
      <c r="EJ25" s="227"/>
    </row>
    <row r="26" spans="1:140" s="224" customFormat="1" x14ac:dyDescent="0.25">
      <c r="A26" s="141" t="s">
        <v>283</v>
      </c>
      <c r="B26" s="228"/>
      <c r="C26" s="235">
        <f>C25/C17</f>
        <v>4.5264478740533699E-5</v>
      </c>
      <c r="D26" s="228"/>
      <c r="E26" s="228"/>
      <c r="F26" s="228"/>
      <c r="G26" s="228"/>
      <c r="H26" s="228"/>
      <c r="I26" s="228"/>
      <c r="J26" s="228"/>
      <c r="K26" s="228"/>
      <c r="L26" s="228"/>
      <c r="M26" s="228"/>
      <c r="N26" s="228"/>
      <c r="O26" s="228"/>
      <c r="P26" s="228"/>
      <c r="Q26" s="229"/>
      <c r="R26" s="233"/>
      <c r="S26" s="233"/>
      <c r="T26" s="233"/>
      <c r="U26" s="231"/>
      <c r="CG26" s="225"/>
      <c r="CH26" s="225"/>
      <c r="CI26" s="225"/>
      <c r="CJ26" s="226"/>
      <c r="CK26" s="226"/>
      <c r="CL26" s="226"/>
      <c r="CM26" s="226"/>
      <c r="CN26" s="226"/>
      <c r="CO26" s="226"/>
      <c r="CP26" s="226"/>
      <c r="CQ26" s="226"/>
      <c r="CR26" s="226"/>
      <c r="CS26" s="226"/>
      <c r="CU26" s="225"/>
      <c r="CV26" s="225"/>
      <c r="CW26" s="225"/>
      <c r="CX26" s="225"/>
      <c r="CY26" s="225"/>
      <c r="CZ26" s="225"/>
      <c r="DA26" s="225"/>
      <c r="DB26" s="225"/>
      <c r="DC26" s="225"/>
      <c r="DD26" s="225"/>
      <c r="DE26" s="225"/>
      <c r="DF26" s="225"/>
      <c r="DG26" s="225"/>
      <c r="DH26" s="225"/>
      <c r="DI26" s="225"/>
      <c r="DJ26" s="225"/>
      <c r="DK26" s="225"/>
      <c r="DL26" s="225"/>
      <c r="DM26" s="225"/>
      <c r="DN26" s="225"/>
      <c r="DO26" s="225"/>
      <c r="DP26" s="225"/>
      <c r="DQ26" s="225"/>
      <c r="DR26" s="225"/>
      <c r="DS26" s="225"/>
      <c r="DT26" s="225"/>
      <c r="DU26" s="225"/>
      <c r="EJ26" s="227"/>
    </row>
    <row r="27" spans="1:140" s="224" customFormat="1" x14ac:dyDescent="0.25">
      <c r="A27" s="216" t="s">
        <v>289</v>
      </c>
      <c r="B27" s="216"/>
      <c r="C27" s="236">
        <f>C25/C24</f>
        <v>9.9255015318889903</v>
      </c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22"/>
      <c r="R27" s="214"/>
      <c r="S27" s="214"/>
      <c r="T27" s="214"/>
      <c r="U27" s="223"/>
      <c r="CG27" s="225"/>
      <c r="CH27" s="225"/>
      <c r="CI27" s="225"/>
      <c r="CJ27" s="226"/>
      <c r="CK27" s="226"/>
      <c r="CL27" s="226"/>
      <c r="CM27" s="226"/>
      <c r="CN27" s="226"/>
      <c r="CO27" s="226"/>
      <c r="CP27" s="226"/>
      <c r="CQ27" s="226"/>
      <c r="CR27" s="226"/>
      <c r="CS27" s="226"/>
      <c r="CU27" s="225"/>
      <c r="CV27" s="225"/>
      <c r="CW27" s="225"/>
      <c r="CX27" s="225"/>
      <c r="CY27" s="225"/>
      <c r="CZ27" s="225"/>
      <c r="DA27" s="225"/>
      <c r="DB27" s="225"/>
      <c r="DC27" s="225"/>
      <c r="DD27" s="225"/>
      <c r="DE27" s="225"/>
      <c r="DF27" s="225"/>
      <c r="DG27" s="225"/>
      <c r="DH27" s="225"/>
      <c r="DI27" s="225"/>
      <c r="DJ27" s="225"/>
      <c r="DK27" s="225"/>
      <c r="DL27" s="225"/>
      <c r="DM27" s="225"/>
      <c r="DN27" s="225"/>
      <c r="DO27" s="225"/>
      <c r="DP27" s="225"/>
      <c r="DQ27" s="225"/>
      <c r="DR27" s="225"/>
      <c r="DS27" s="225"/>
      <c r="DT27" s="225"/>
      <c r="DU27" s="225"/>
      <c r="EJ27" s="227"/>
    </row>
    <row r="28" spans="1:140" s="224" customFormat="1" x14ac:dyDescent="0.25">
      <c r="A28" s="228" t="s">
        <v>291</v>
      </c>
      <c r="B28" s="228"/>
      <c r="C28" s="147">
        <v>8716</v>
      </c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9"/>
      <c r="R28" s="230"/>
      <c r="S28" s="230"/>
      <c r="T28" s="230"/>
      <c r="U28" s="231"/>
      <c r="CG28" s="225"/>
      <c r="CH28" s="225"/>
      <c r="CI28" s="225"/>
      <c r="CJ28" s="226"/>
      <c r="CK28" s="226"/>
      <c r="CL28" s="226"/>
      <c r="CM28" s="226"/>
      <c r="CN28" s="226"/>
      <c r="CO28" s="226"/>
      <c r="CP28" s="226"/>
      <c r="CQ28" s="226"/>
      <c r="CR28" s="226"/>
      <c r="CS28" s="226"/>
      <c r="CU28" s="225"/>
      <c r="CV28" s="225"/>
      <c r="CW28" s="225"/>
      <c r="CX28" s="225"/>
      <c r="CY28" s="225"/>
      <c r="CZ28" s="225"/>
      <c r="DA28" s="225"/>
      <c r="DB28" s="225"/>
      <c r="DC28" s="225"/>
      <c r="DD28" s="225"/>
      <c r="DE28" s="225"/>
      <c r="DF28" s="225"/>
      <c r="DG28" s="225"/>
      <c r="DH28" s="225"/>
      <c r="DI28" s="225"/>
      <c r="DJ28" s="225"/>
      <c r="DK28" s="225"/>
      <c r="DL28" s="225"/>
      <c r="DM28" s="225"/>
      <c r="DN28" s="225"/>
      <c r="DO28" s="225"/>
      <c r="DP28" s="225"/>
      <c r="DQ28" s="225"/>
      <c r="DR28" s="225"/>
      <c r="DS28" s="225"/>
      <c r="DT28" s="225"/>
      <c r="DU28" s="225"/>
      <c r="EJ28" s="227"/>
    </row>
    <row r="29" spans="1:140" s="241" customFormat="1" x14ac:dyDescent="0.25">
      <c r="A29" s="325" t="s">
        <v>341</v>
      </c>
      <c r="B29" s="326"/>
      <c r="C29" s="327"/>
      <c r="D29" s="317" t="s">
        <v>339</v>
      </c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9"/>
      <c r="P29" s="237"/>
      <c r="Q29" s="238"/>
      <c r="R29" s="239"/>
      <c r="S29" s="239"/>
      <c r="T29" s="239"/>
      <c r="U29" s="240"/>
      <c r="CG29" s="242"/>
      <c r="CH29" s="242"/>
      <c r="CI29" s="242"/>
      <c r="CJ29" s="243"/>
      <c r="CK29" s="243"/>
      <c r="CL29" s="243"/>
      <c r="CM29" s="243"/>
      <c r="CN29" s="243"/>
      <c r="CO29" s="243"/>
      <c r="CP29" s="243"/>
      <c r="CQ29" s="243"/>
      <c r="CR29" s="243"/>
      <c r="CS29" s="243"/>
      <c r="CU29" s="242"/>
      <c r="CV29" s="242"/>
      <c r="CW29" s="242"/>
      <c r="CX29" s="242"/>
      <c r="CY29" s="242"/>
      <c r="CZ29" s="242"/>
      <c r="DA29" s="242"/>
      <c r="DB29" s="242"/>
      <c r="DC29" s="242"/>
      <c r="DD29" s="242"/>
      <c r="DE29" s="242"/>
      <c r="DF29" s="242"/>
      <c r="DG29" s="242"/>
      <c r="DH29" s="242"/>
      <c r="DI29" s="242"/>
      <c r="DJ29" s="242"/>
      <c r="DK29" s="242"/>
      <c r="DL29" s="242"/>
      <c r="DM29" s="242"/>
      <c r="DN29" s="242"/>
      <c r="DO29" s="242"/>
      <c r="DP29" s="242"/>
      <c r="DQ29" s="242"/>
      <c r="DR29" s="242"/>
      <c r="DS29" s="242"/>
      <c r="DT29" s="242"/>
      <c r="DU29" s="242"/>
      <c r="EJ29" s="244"/>
    </row>
    <row r="30" spans="1:140" s="224" customFormat="1" x14ac:dyDescent="0.25">
      <c r="A30" s="114" t="s">
        <v>295</v>
      </c>
      <c r="B30" s="117">
        <v>0.05</v>
      </c>
      <c r="C30" s="143" t="s">
        <v>359</v>
      </c>
      <c r="D30" s="228"/>
      <c r="E30" s="228"/>
      <c r="F30" s="247">
        <f t="shared" ref="F30:O30" si="0">($C$25*$B$30)*(F15/365.25)</f>
        <v>5798.4210265024576</v>
      </c>
      <c r="G30" s="247">
        <f t="shared" si="0"/>
        <v>12099.371875301831</v>
      </c>
      <c r="H30" s="247">
        <f t="shared" si="0"/>
        <v>18971.140571030734</v>
      </c>
      <c r="I30" s="247">
        <f t="shared" si="0"/>
        <v>26494.974909420042</v>
      </c>
      <c r="J30" s="247">
        <f t="shared" si="0"/>
        <v>34768.309986499487</v>
      </c>
      <c r="K30" s="247">
        <f t="shared" si="0"/>
        <v>43909.010837788883</v>
      </c>
      <c r="L30" s="247">
        <f t="shared" si="0"/>
        <v>54061.023272625127</v>
      </c>
      <c r="M30" s="247">
        <f t="shared" si="0"/>
        <v>65402.010136766636</v>
      </c>
      <c r="N30" s="247">
        <f t="shared" si="0"/>
        <v>78153.837472045299</v>
      </c>
      <c r="O30" s="247">
        <f t="shared" si="0"/>
        <v>87953.126324309356</v>
      </c>
      <c r="P30" s="228"/>
      <c r="Q30" s="246" t="s">
        <v>362</v>
      </c>
      <c r="R30" s="233"/>
      <c r="S30" s="233"/>
      <c r="T30" s="233"/>
      <c r="U30" s="231"/>
      <c r="CG30" s="225"/>
      <c r="CH30" s="225"/>
      <c r="CI30" s="225"/>
      <c r="CJ30" s="226"/>
      <c r="CK30" s="226"/>
      <c r="CL30" s="226"/>
      <c r="CM30" s="226"/>
      <c r="CN30" s="226"/>
      <c r="CO30" s="226"/>
      <c r="CP30" s="226"/>
      <c r="CQ30" s="226"/>
      <c r="CR30" s="226"/>
      <c r="CS30" s="226"/>
      <c r="CU30" s="225"/>
      <c r="CV30" s="225"/>
      <c r="CW30" s="225"/>
      <c r="CX30" s="225"/>
      <c r="CY30" s="225"/>
      <c r="CZ30" s="225"/>
      <c r="DA30" s="225"/>
      <c r="DB30" s="225"/>
      <c r="DC30" s="225"/>
      <c r="DD30" s="225"/>
      <c r="DE30" s="225"/>
      <c r="DF30" s="225"/>
      <c r="DG30" s="225"/>
      <c r="DH30" s="225"/>
      <c r="DI30" s="225"/>
      <c r="DJ30" s="225"/>
      <c r="DK30" s="225"/>
      <c r="DL30" s="225"/>
      <c r="DM30" s="225"/>
      <c r="DN30" s="225"/>
      <c r="DO30" s="225"/>
      <c r="DP30" s="225"/>
      <c r="DQ30" s="225"/>
      <c r="DR30" s="225"/>
      <c r="DS30" s="225"/>
      <c r="DT30" s="225"/>
      <c r="DU30" s="225"/>
      <c r="EJ30" s="227"/>
    </row>
    <row r="31" spans="1:140" s="224" customFormat="1" x14ac:dyDescent="0.25">
      <c r="A31" s="113" t="s">
        <v>296</v>
      </c>
      <c r="B31" s="118">
        <v>0.1</v>
      </c>
      <c r="C31" s="144" t="s">
        <v>360</v>
      </c>
      <c r="D31" s="216"/>
      <c r="E31" s="216"/>
      <c r="F31" s="249">
        <f t="shared" ref="F31:O31" si="1">($C$25*$B$31)*(F15/365.25)</f>
        <v>11596.842053004915</v>
      </c>
      <c r="G31" s="249">
        <f t="shared" si="1"/>
        <v>24198.743750603662</v>
      </c>
      <c r="H31" s="249">
        <f t="shared" si="1"/>
        <v>37942.281142061467</v>
      </c>
      <c r="I31" s="249">
        <f t="shared" si="1"/>
        <v>52989.949818840083</v>
      </c>
      <c r="J31" s="249">
        <f t="shared" si="1"/>
        <v>69536.619972998975</v>
      </c>
      <c r="K31" s="249">
        <f t="shared" si="1"/>
        <v>87818.021675577766</v>
      </c>
      <c r="L31" s="249">
        <f t="shared" si="1"/>
        <v>108122.04654525025</v>
      </c>
      <c r="M31" s="249">
        <f t="shared" si="1"/>
        <v>130804.02027353327</v>
      </c>
      <c r="N31" s="249">
        <f t="shared" si="1"/>
        <v>156307.6749440906</v>
      </c>
      <c r="O31" s="249">
        <f t="shared" si="1"/>
        <v>175906.25264861871</v>
      </c>
      <c r="P31" s="216"/>
      <c r="Q31" s="248" t="s">
        <v>363</v>
      </c>
      <c r="R31" s="214"/>
      <c r="S31" s="214"/>
      <c r="T31" s="214"/>
      <c r="U31" s="223"/>
      <c r="CG31" s="225"/>
      <c r="CH31" s="225"/>
      <c r="CI31" s="225"/>
      <c r="CJ31" s="226"/>
      <c r="CK31" s="226"/>
      <c r="CL31" s="226"/>
      <c r="CM31" s="226"/>
      <c r="CN31" s="226"/>
      <c r="CO31" s="226"/>
      <c r="CP31" s="226"/>
      <c r="CQ31" s="226"/>
      <c r="CR31" s="226"/>
      <c r="CS31" s="226"/>
      <c r="CU31" s="225"/>
      <c r="CV31" s="225"/>
      <c r="CW31" s="225"/>
      <c r="CX31" s="225"/>
      <c r="CY31" s="225"/>
      <c r="CZ31" s="225"/>
      <c r="DA31" s="225"/>
      <c r="DB31" s="225"/>
      <c r="DC31" s="225"/>
      <c r="DD31" s="225"/>
      <c r="DE31" s="225"/>
      <c r="DF31" s="225"/>
      <c r="DG31" s="225"/>
      <c r="DH31" s="225"/>
      <c r="DI31" s="225"/>
      <c r="DJ31" s="225"/>
      <c r="DK31" s="225"/>
      <c r="DL31" s="225"/>
      <c r="DM31" s="225"/>
      <c r="DN31" s="225"/>
      <c r="DO31" s="225"/>
      <c r="DP31" s="225"/>
      <c r="DQ31" s="225"/>
      <c r="DR31" s="225"/>
      <c r="DS31" s="225"/>
      <c r="DT31" s="225"/>
      <c r="DU31" s="225"/>
      <c r="EJ31" s="227"/>
    </row>
    <row r="32" spans="1:140" s="250" customFormat="1" x14ac:dyDescent="0.25">
      <c r="A32" s="114" t="s">
        <v>297</v>
      </c>
      <c r="B32" s="117">
        <v>0.02</v>
      </c>
      <c r="C32" s="143" t="s">
        <v>361</v>
      </c>
      <c r="D32" s="228"/>
      <c r="E32" s="228"/>
      <c r="F32" s="247">
        <f t="shared" ref="F32:O32" si="2">($C$25*$B$32)*(F15/365.25)</f>
        <v>2319.3684106009832</v>
      </c>
      <c r="G32" s="247">
        <f t="shared" si="2"/>
        <v>4839.7487501207324</v>
      </c>
      <c r="H32" s="247">
        <f t="shared" si="2"/>
        <v>7588.4562284122931</v>
      </c>
      <c r="I32" s="247">
        <f t="shared" si="2"/>
        <v>10597.989963768016</v>
      </c>
      <c r="J32" s="247">
        <f t="shared" si="2"/>
        <v>13907.323994599796</v>
      </c>
      <c r="K32" s="247">
        <f t="shared" si="2"/>
        <v>17563.604335115553</v>
      </c>
      <c r="L32" s="247">
        <f t="shared" si="2"/>
        <v>21624.409309050054</v>
      </c>
      <c r="M32" s="247">
        <f t="shared" si="2"/>
        <v>26160.804054706656</v>
      </c>
      <c r="N32" s="247">
        <f t="shared" si="2"/>
        <v>31261.534988818123</v>
      </c>
      <c r="O32" s="247">
        <f t="shared" si="2"/>
        <v>35181.250529723744</v>
      </c>
      <c r="P32" s="228"/>
      <c r="Q32" s="246" t="s">
        <v>364</v>
      </c>
      <c r="R32" s="230"/>
      <c r="S32" s="230"/>
      <c r="T32" s="230"/>
      <c r="U32" s="231"/>
    </row>
    <row r="33" spans="1:140" s="241" customFormat="1" x14ac:dyDescent="0.25">
      <c r="A33" s="237" t="s">
        <v>298</v>
      </c>
      <c r="B33" s="237" t="s">
        <v>331</v>
      </c>
      <c r="C33" s="237"/>
      <c r="D33" s="237"/>
      <c r="E33" s="237"/>
      <c r="F33" s="251">
        <f t="shared" ref="F33:O33" si="3">SUM(F30:F32)</f>
        <v>19714.631490108353</v>
      </c>
      <c r="G33" s="251">
        <f t="shared" si="3"/>
        <v>41137.86437602622</v>
      </c>
      <c r="H33" s="251">
        <f t="shared" si="3"/>
        <v>64501.877941504499</v>
      </c>
      <c r="I33" s="251">
        <f t="shared" si="3"/>
        <v>90082.914692028149</v>
      </c>
      <c r="J33" s="251">
        <f t="shared" si="3"/>
        <v>118212.25395409825</v>
      </c>
      <c r="K33" s="251">
        <f t="shared" si="3"/>
        <v>149290.63684848222</v>
      </c>
      <c r="L33" s="251">
        <f t="shared" si="3"/>
        <v>183807.47912692546</v>
      </c>
      <c r="M33" s="251">
        <f t="shared" si="3"/>
        <v>222366.83446500654</v>
      </c>
      <c r="N33" s="251">
        <f t="shared" si="3"/>
        <v>265723.04740495404</v>
      </c>
      <c r="O33" s="251">
        <f t="shared" si="3"/>
        <v>299040.62950265181</v>
      </c>
      <c r="P33" s="237"/>
      <c r="Q33" s="238"/>
      <c r="R33" s="239"/>
      <c r="S33" s="239"/>
      <c r="T33" s="239"/>
      <c r="U33" s="240"/>
      <c r="CG33" s="242"/>
      <c r="CH33" s="242"/>
      <c r="CI33" s="242"/>
      <c r="CJ33" s="243"/>
      <c r="CK33" s="243"/>
      <c r="CL33" s="243"/>
      <c r="CM33" s="243"/>
      <c r="CN33" s="243"/>
      <c r="CO33" s="243"/>
      <c r="CP33" s="243"/>
      <c r="CQ33" s="243"/>
      <c r="CR33" s="243"/>
      <c r="CS33" s="243"/>
      <c r="CU33" s="242"/>
      <c r="CV33" s="242"/>
      <c r="CW33" s="242"/>
      <c r="CX33" s="242"/>
      <c r="CY33" s="242"/>
      <c r="CZ33" s="242"/>
      <c r="DA33" s="242"/>
      <c r="DB33" s="242"/>
      <c r="DC33" s="242"/>
      <c r="DD33" s="242"/>
      <c r="DE33" s="242"/>
      <c r="DF33" s="242"/>
      <c r="DG33" s="242"/>
      <c r="DH33" s="242"/>
      <c r="DI33" s="242"/>
      <c r="DJ33" s="242"/>
      <c r="DK33" s="242"/>
      <c r="DL33" s="242"/>
      <c r="DM33" s="242"/>
      <c r="DN33" s="242"/>
      <c r="DO33" s="242"/>
      <c r="DP33" s="242"/>
      <c r="DQ33" s="242"/>
      <c r="DR33" s="242"/>
      <c r="DS33" s="242"/>
      <c r="DT33" s="242"/>
      <c r="DU33" s="242"/>
      <c r="EJ33" s="244"/>
    </row>
    <row r="34" spans="1:140" s="224" customFormat="1" x14ac:dyDescent="0.25">
      <c r="A34" s="228" t="s">
        <v>299</v>
      </c>
      <c r="B34" s="228"/>
      <c r="C34" s="228"/>
      <c r="D34" s="228"/>
      <c r="E34" s="228"/>
      <c r="F34" s="252">
        <f t="shared" ref="F34:O34" si="4">F33/$C$25</f>
        <v>3.2910394979878798E-4</v>
      </c>
      <c r="G34" s="252">
        <f t="shared" si="4"/>
        <v>6.8673024191347296E-4</v>
      </c>
      <c r="H34" s="252">
        <f t="shared" si="4"/>
        <v>1.0767547347075356E-3</v>
      </c>
      <c r="I34" s="252">
        <f t="shared" si="4"/>
        <v>1.5037888509054141E-3</v>
      </c>
      <c r="J34" s="252">
        <f t="shared" si="4"/>
        <v>1.973362764119174E-3</v>
      </c>
      <c r="K34" s="252">
        <f t="shared" si="4"/>
        <v>2.4921662004924417E-3</v>
      </c>
      <c r="L34" s="252">
        <f t="shared" si="4"/>
        <v>3.0683691659963656E-3</v>
      </c>
      <c r="M34" s="252">
        <f t="shared" si="4"/>
        <v>3.712055361694448E-3</v>
      </c>
      <c r="N34" s="252">
        <f t="shared" si="4"/>
        <v>4.4358173520726721E-3</v>
      </c>
      <c r="O34" s="252">
        <f t="shared" si="4"/>
        <v>4.992000604678702E-3</v>
      </c>
      <c r="P34" s="228"/>
      <c r="Q34" s="229"/>
      <c r="R34" s="233"/>
      <c r="S34" s="233"/>
      <c r="T34" s="233"/>
      <c r="U34" s="231"/>
      <c r="CG34" s="225"/>
      <c r="CH34" s="225"/>
      <c r="CI34" s="225"/>
      <c r="CJ34" s="226"/>
      <c r="CK34" s="226"/>
      <c r="CL34" s="226"/>
      <c r="CM34" s="226"/>
      <c r="CN34" s="226"/>
      <c r="CO34" s="226"/>
      <c r="CP34" s="226"/>
      <c r="CQ34" s="226"/>
      <c r="CR34" s="226"/>
      <c r="CS34" s="226"/>
      <c r="CU34" s="225"/>
      <c r="CV34" s="225"/>
      <c r="CW34" s="225"/>
      <c r="CX34" s="225"/>
      <c r="CY34" s="225"/>
      <c r="CZ34" s="225"/>
      <c r="DA34" s="225"/>
      <c r="DB34" s="225"/>
      <c r="DC34" s="225"/>
      <c r="DD34" s="225"/>
      <c r="DE34" s="225"/>
      <c r="DF34" s="225"/>
      <c r="DG34" s="225"/>
      <c r="DH34" s="225"/>
      <c r="DI34" s="225"/>
      <c r="DJ34" s="225"/>
      <c r="DK34" s="225"/>
      <c r="DL34" s="225"/>
      <c r="DM34" s="225"/>
      <c r="DN34" s="225"/>
      <c r="DO34" s="225"/>
      <c r="DP34" s="225"/>
      <c r="DQ34" s="225"/>
      <c r="DR34" s="225"/>
      <c r="DS34" s="225"/>
      <c r="DT34" s="225"/>
      <c r="DU34" s="225"/>
      <c r="EJ34" s="227"/>
    </row>
    <row r="35" spans="1:140" s="224" customFormat="1" x14ac:dyDescent="0.25">
      <c r="A35" s="228"/>
      <c r="B35" s="228"/>
      <c r="C35" s="228"/>
      <c r="D35" s="228"/>
      <c r="E35" s="228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28"/>
      <c r="Q35" s="229"/>
      <c r="R35" s="233"/>
      <c r="S35" s="233"/>
      <c r="T35" s="233"/>
      <c r="U35" s="231"/>
      <c r="CG35" s="225"/>
      <c r="CH35" s="225"/>
      <c r="CI35" s="225"/>
      <c r="CJ35" s="226"/>
      <c r="CK35" s="226"/>
      <c r="CL35" s="226"/>
      <c r="CM35" s="226"/>
      <c r="CN35" s="226"/>
      <c r="CO35" s="226"/>
      <c r="CP35" s="226"/>
      <c r="CQ35" s="226"/>
      <c r="CR35" s="226"/>
      <c r="CS35" s="226"/>
      <c r="CU35" s="225"/>
      <c r="CV35" s="225"/>
      <c r="CW35" s="225"/>
      <c r="CX35" s="225"/>
      <c r="CY35" s="225"/>
      <c r="CZ35" s="225"/>
      <c r="DA35" s="225"/>
      <c r="DB35" s="225"/>
      <c r="DC35" s="225"/>
      <c r="DD35" s="225"/>
      <c r="DE35" s="225"/>
      <c r="DF35" s="225"/>
      <c r="DG35" s="225"/>
      <c r="DH35" s="225"/>
      <c r="DI35" s="225"/>
      <c r="DJ35" s="225"/>
      <c r="DK35" s="225"/>
      <c r="DL35" s="225"/>
      <c r="DM35" s="225"/>
      <c r="DN35" s="225"/>
      <c r="DO35" s="225"/>
      <c r="DP35" s="225"/>
      <c r="DQ35" s="225"/>
      <c r="DR35" s="225"/>
      <c r="DS35" s="225"/>
      <c r="DT35" s="225"/>
      <c r="DU35" s="225"/>
      <c r="EJ35" s="227"/>
    </row>
    <row r="36" spans="1:140" x14ac:dyDescent="0.25">
      <c r="A36" s="228" t="s">
        <v>447</v>
      </c>
      <c r="B36" s="228"/>
      <c r="C36" s="228"/>
      <c r="D36" s="228"/>
      <c r="E36" s="228"/>
      <c r="F36" s="303">
        <f>F33*F15</f>
        <v>13940.009231965694</v>
      </c>
      <c r="G36" s="303">
        <f t="shared" ref="G36:O36" si="5">G33*G15</f>
        <v>60697.278419842449</v>
      </c>
      <c r="H36" s="303">
        <f t="shared" si="5"/>
        <v>149221.17398557809</v>
      </c>
      <c r="I36" s="303">
        <f t="shared" si="5"/>
        <v>291052.00371814216</v>
      </c>
      <c r="J36" s="303">
        <f t="shared" si="5"/>
        <v>501199.61702208326</v>
      </c>
      <c r="K36" s="303">
        <f t="shared" si="5"/>
        <v>799375.57752458961</v>
      </c>
      <c r="L36" s="303">
        <f t="shared" si="5"/>
        <v>1211747.3871955841</v>
      </c>
      <c r="M36" s="303">
        <f t="shared" si="5"/>
        <v>1773477.8208865572</v>
      </c>
      <c r="N36" s="303">
        <f t="shared" si="5"/>
        <v>2532469.2639857796</v>
      </c>
      <c r="O36" s="303">
        <f t="shared" si="5"/>
        <v>3207348.3467976144</v>
      </c>
      <c r="P36" s="228"/>
      <c r="Q36" s="229"/>
      <c r="R36" s="230"/>
      <c r="S36" s="230"/>
      <c r="T36" s="230"/>
      <c r="U36" s="231"/>
    </row>
    <row r="37" spans="1:140" x14ac:dyDescent="0.25">
      <c r="A37" s="228" t="s">
        <v>448</v>
      </c>
      <c r="B37" s="228"/>
      <c r="C37" s="228"/>
      <c r="D37" s="228"/>
      <c r="E37" s="228"/>
      <c r="F37" s="252">
        <f>F36/$C$25</f>
        <v>2.3270595246851681E-4</v>
      </c>
      <c r="G37" s="252">
        <f t="shared" ref="G37:O37" si="6">G36/$C$25</f>
        <v>1.0132430869950336E-3</v>
      </c>
      <c r="H37" s="252">
        <f t="shared" si="6"/>
        <v>2.491006630121697E-3</v>
      </c>
      <c r="I37" s="252">
        <f t="shared" si="6"/>
        <v>4.8586433922719833E-3</v>
      </c>
      <c r="J37" s="252">
        <f t="shared" si="6"/>
        <v>8.3667185806829865E-3</v>
      </c>
      <c r="K37" s="252">
        <f t="shared" si="6"/>
        <v>1.3344284932134118E-2</v>
      </c>
      <c r="L37" s="252">
        <f t="shared" si="6"/>
        <v>2.0228166653001752E-2</v>
      </c>
      <c r="M37" s="252">
        <f t="shared" si="6"/>
        <v>2.9605349510446549E-2</v>
      </c>
      <c r="N37" s="252">
        <f t="shared" si="6"/>
        <v>4.2275486505538987E-2</v>
      </c>
      <c r="O37" s="252">
        <f t="shared" si="6"/>
        <v>5.3541503417972654E-2</v>
      </c>
      <c r="P37" s="228"/>
      <c r="Q37" s="229"/>
      <c r="R37" s="230"/>
      <c r="S37" s="230"/>
      <c r="T37" s="230"/>
      <c r="U37" s="231"/>
    </row>
    <row r="38" spans="1:140" s="224" customFormat="1" x14ac:dyDescent="0.25">
      <c r="A38" s="228"/>
      <c r="B38" s="228"/>
      <c r="C38" s="228"/>
      <c r="D38" s="228"/>
      <c r="E38" s="228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28"/>
      <c r="Q38" s="229"/>
      <c r="R38" s="233"/>
      <c r="S38" s="233"/>
      <c r="T38" s="233"/>
      <c r="U38" s="231"/>
      <c r="CG38" s="225"/>
      <c r="CH38" s="225"/>
      <c r="CI38" s="225"/>
      <c r="CJ38" s="226"/>
      <c r="CK38" s="226"/>
      <c r="CL38" s="226"/>
      <c r="CM38" s="226"/>
      <c r="CN38" s="226"/>
      <c r="CO38" s="226"/>
      <c r="CP38" s="226"/>
      <c r="CQ38" s="226"/>
      <c r="CR38" s="226"/>
      <c r="CS38" s="226"/>
      <c r="CU38" s="225"/>
      <c r="CV38" s="225"/>
      <c r="CW38" s="225"/>
      <c r="CX38" s="225"/>
      <c r="CY38" s="225"/>
      <c r="CZ38" s="225"/>
      <c r="DA38" s="225"/>
      <c r="DB38" s="225"/>
      <c r="DC38" s="225"/>
      <c r="DD38" s="225"/>
      <c r="DE38" s="225"/>
      <c r="DF38" s="225"/>
      <c r="DG38" s="225"/>
      <c r="DH38" s="225"/>
      <c r="DI38" s="225"/>
      <c r="DJ38" s="225"/>
      <c r="DK38" s="225"/>
      <c r="DL38" s="225"/>
      <c r="DM38" s="225"/>
      <c r="DN38" s="225"/>
      <c r="DO38" s="225"/>
      <c r="DP38" s="225"/>
      <c r="DQ38" s="225"/>
      <c r="DR38" s="225"/>
      <c r="DS38" s="225"/>
      <c r="DT38" s="225"/>
      <c r="DU38" s="225"/>
      <c r="EJ38" s="227"/>
    </row>
    <row r="39" spans="1:140" s="224" customFormat="1" x14ac:dyDescent="0.25">
      <c r="A39" s="216"/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22"/>
      <c r="R39" s="214"/>
      <c r="S39" s="214"/>
      <c r="T39" s="214"/>
      <c r="U39" s="223"/>
      <c r="CG39" s="225"/>
      <c r="CH39" s="225"/>
      <c r="CI39" s="225"/>
      <c r="CJ39" s="226"/>
      <c r="CK39" s="226"/>
      <c r="CL39" s="226"/>
      <c r="CM39" s="226"/>
      <c r="CN39" s="226"/>
      <c r="CO39" s="226"/>
      <c r="CP39" s="226"/>
      <c r="CQ39" s="226"/>
      <c r="CR39" s="226"/>
      <c r="CS39" s="226"/>
      <c r="CU39" s="225"/>
      <c r="CV39" s="225"/>
      <c r="CW39" s="225"/>
      <c r="CX39" s="225"/>
      <c r="CY39" s="225"/>
      <c r="CZ39" s="225"/>
      <c r="DA39" s="225"/>
      <c r="DB39" s="225"/>
      <c r="DC39" s="225"/>
      <c r="DD39" s="225"/>
      <c r="DE39" s="225"/>
      <c r="DF39" s="225"/>
      <c r="DG39" s="225"/>
      <c r="DH39" s="225"/>
      <c r="DI39" s="225"/>
      <c r="DJ39" s="225"/>
      <c r="DK39" s="225"/>
      <c r="DL39" s="225"/>
      <c r="DM39" s="225"/>
      <c r="DN39" s="225"/>
      <c r="DO39" s="225"/>
      <c r="DP39" s="225"/>
      <c r="DQ39" s="225"/>
      <c r="DR39" s="225"/>
      <c r="DS39" s="225"/>
      <c r="DT39" s="225"/>
      <c r="DU39" s="225"/>
      <c r="EJ39" s="227"/>
    </row>
    <row r="40" spans="1:140" s="224" customFormat="1" x14ac:dyDescent="0.25">
      <c r="A40" s="314" t="s">
        <v>418</v>
      </c>
      <c r="B40" s="315"/>
      <c r="C40" s="316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9"/>
      <c r="R40" s="230"/>
      <c r="S40" s="230"/>
      <c r="T40" s="230"/>
      <c r="U40" s="231"/>
      <c r="CG40" s="225"/>
      <c r="CH40" s="225"/>
      <c r="CI40" s="225"/>
      <c r="CJ40" s="226"/>
      <c r="CK40" s="226"/>
      <c r="CL40" s="226"/>
      <c r="CM40" s="226"/>
      <c r="CN40" s="226"/>
      <c r="CO40" s="226"/>
      <c r="CP40" s="226"/>
      <c r="CQ40" s="226"/>
      <c r="CR40" s="226"/>
      <c r="CS40" s="226"/>
      <c r="CU40" s="225"/>
      <c r="CV40" s="225"/>
      <c r="CW40" s="225"/>
      <c r="CX40" s="225"/>
      <c r="CY40" s="225"/>
      <c r="CZ40" s="225"/>
      <c r="DA40" s="225"/>
      <c r="DB40" s="225"/>
      <c r="DC40" s="225"/>
      <c r="DD40" s="225"/>
      <c r="DE40" s="225"/>
      <c r="DF40" s="225"/>
      <c r="DG40" s="225"/>
      <c r="DH40" s="225"/>
      <c r="DI40" s="225"/>
      <c r="DJ40" s="225"/>
      <c r="DK40" s="225"/>
      <c r="DL40" s="225"/>
      <c r="DM40" s="225"/>
      <c r="DN40" s="225"/>
      <c r="DO40" s="225"/>
      <c r="DP40" s="225"/>
      <c r="DQ40" s="225"/>
      <c r="DR40" s="225"/>
      <c r="DS40" s="225"/>
      <c r="DT40" s="225"/>
      <c r="DU40" s="225"/>
      <c r="EJ40" s="227"/>
    </row>
    <row r="41" spans="1:140" s="224" customFormat="1" x14ac:dyDescent="0.25">
      <c r="A41" s="216"/>
      <c r="B41" s="253" t="s">
        <v>301</v>
      </c>
      <c r="C41" s="253" t="s">
        <v>438</v>
      </c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22"/>
      <c r="R41" s="214"/>
      <c r="S41" s="214"/>
      <c r="T41" s="214"/>
      <c r="U41" s="223"/>
      <c r="CG41" s="225"/>
      <c r="CH41" s="225"/>
      <c r="CI41" s="225"/>
      <c r="CJ41" s="226"/>
      <c r="CK41" s="226"/>
      <c r="CL41" s="226"/>
      <c r="CM41" s="226"/>
      <c r="CN41" s="226"/>
      <c r="CO41" s="226"/>
      <c r="CP41" s="226"/>
      <c r="CQ41" s="226"/>
      <c r="CR41" s="226"/>
      <c r="CS41" s="226"/>
      <c r="CU41" s="225"/>
      <c r="CV41" s="225"/>
      <c r="CW41" s="225"/>
      <c r="CX41" s="225"/>
      <c r="CY41" s="225"/>
      <c r="CZ41" s="225"/>
      <c r="DA41" s="225"/>
      <c r="DB41" s="225"/>
      <c r="DC41" s="225"/>
      <c r="DD41" s="225"/>
      <c r="DE41" s="225"/>
      <c r="DF41" s="225"/>
      <c r="DG41" s="225"/>
      <c r="DH41" s="225"/>
      <c r="DI41" s="225"/>
      <c r="DJ41" s="225"/>
      <c r="DK41" s="225"/>
      <c r="DL41" s="225"/>
      <c r="DM41" s="225"/>
      <c r="DN41" s="225"/>
      <c r="DO41" s="225"/>
      <c r="DP41" s="225"/>
      <c r="DQ41" s="225"/>
      <c r="DR41" s="225"/>
      <c r="DS41" s="225"/>
      <c r="DT41" s="225"/>
      <c r="DU41" s="225"/>
      <c r="EJ41" s="227"/>
    </row>
    <row r="42" spans="1:140" s="224" customFormat="1" x14ac:dyDescent="0.25">
      <c r="A42" s="228" t="s">
        <v>302</v>
      </c>
      <c r="B42" s="142">
        <v>2267345153</v>
      </c>
      <c r="C42" s="228"/>
      <c r="D42" s="228"/>
      <c r="E42" s="228"/>
      <c r="F42" s="228"/>
      <c r="G42" s="228"/>
      <c r="H42" s="228"/>
      <c r="I42" s="228"/>
      <c r="J42" s="228"/>
      <c r="K42" s="228"/>
      <c r="L42" s="228"/>
      <c r="M42" s="228"/>
      <c r="N42" s="228"/>
      <c r="O42" s="228"/>
      <c r="P42" s="228"/>
      <c r="Q42" s="229"/>
      <c r="R42" s="233"/>
      <c r="S42" s="233"/>
      <c r="T42" s="233"/>
      <c r="U42" s="231"/>
      <c r="CG42" s="225"/>
      <c r="CH42" s="225"/>
      <c r="CI42" s="225"/>
      <c r="CJ42" s="226"/>
      <c r="CK42" s="226"/>
      <c r="CL42" s="226"/>
      <c r="CM42" s="226"/>
      <c r="CN42" s="226"/>
      <c r="CO42" s="226"/>
      <c r="CP42" s="226"/>
      <c r="CQ42" s="226"/>
      <c r="CR42" s="226"/>
      <c r="CS42" s="226"/>
      <c r="CU42" s="225"/>
      <c r="CV42" s="225"/>
      <c r="CW42" s="225"/>
      <c r="CX42" s="225"/>
      <c r="CY42" s="225"/>
      <c r="CZ42" s="225"/>
      <c r="DA42" s="225"/>
      <c r="DB42" s="225"/>
      <c r="DC42" s="225"/>
      <c r="DD42" s="225"/>
      <c r="DE42" s="225"/>
      <c r="DF42" s="225"/>
      <c r="DG42" s="225"/>
      <c r="DH42" s="225"/>
      <c r="DI42" s="225"/>
      <c r="DJ42" s="225"/>
      <c r="DK42" s="225"/>
      <c r="DL42" s="225"/>
      <c r="DM42" s="225"/>
      <c r="DN42" s="225"/>
      <c r="DO42" s="225"/>
      <c r="DP42" s="225"/>
      <c r="DQ42" s="225"/>
      <c r="DR42" s="225"/>
      <c r="DS42" s="225"/>
      <c r="DT42" s="225"/>
      <c r="DU42" s="225"/>
      <c r="EJ42" s="227"/>
    </row>
    <row r="43" spans="1:140" s="255" customFormat="1" x14ac:dyDescent="0.25">
      <c r="A43" s="216" t="s">
        <v>225</v>
      </c>
      <c r="B43" s="146">
        <v>849831001</v>
      </c>
      <c r="C43" s="254">
        <f t="shared" ref="C43:C48" si="7">B43/$B$42</f>
        <v>0.37481324794134685</v>
      </c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22"/>
      <c r="R43" s="214"/>
      <c r="S43" s="214"/>
      <c r="T43" s="214"/>
      <c r="U43" s="223"/>
    </row>
    <row r="44" spans="1:140" s="224" customFormat="1" x14ac:dyDescent="0.25">
      <c r="A44" s="228" t="s">
        <v>376</v>
      </c>
      <c r="B44" s="142">
        <v>461393833</v>
      </c>
      <c r="C44" s="252">
        <f t="shared" si="7"/>
        <v>0.20349519012996958</v>
      </c>
      <c r="D44" s="228"/>
      <c r="E44" s="228"/>
      <c r="F44" s="228"/>
      <c r="G44" s="228"/>
      <c r="H44" s="228"/>
      <c r="I44" s="228"/>
      <c r="J44" s="228"/>
      <c r="K44" s="228"/>
      <c r="L44" s="228"/>
      <c r="M44" s="228"/>
      <c r="N44" s="228"/>
      <c r="O44" s="228"/>
      <c r="P44" s="228"/>
      <c r="Q44" s="229"/>
      <c r="R44" s="230"/>
      <c r="S44" s="230"/>
      <c r="T44" s="230"/>
      <c r="U44" s="231"/>
      <c r="CG44" s="225"/>
      <c r="CH44" s="225"/>
      <c r="CI44" s="225"/>
      <c r="CJ44" s="226"/>
      <c r="CK44" s="226"/>
      <c r="CL44" s="226"/>
      <c r="CM44" s="226"/>
      <c r="CN44" s="226"/>
      <c r="CO44" s="226"/>
      <c r="CP44" s="226"/>
      <c r="CQ44" s="226"/>
      <c r="CR44" s="226"/>
      <c r="CS44" s="226"/>
      <c r="CU44" s="225"/>
      <c r="CV44" s="225"/>
      <c r="CW44" s="225"/>
      <c r="CX44" s="225"/>
      <c r="CY44" s="225"/>
      <c r="CZ44" s="225"/>
      <c r="DA44" s="225"/>
      <c r="DB44" s="225"/>
      <c r="DC44" s="225"/>
      <c r="DD44" s="225"/>
      <c r="DE44" s="225"/>
      <c r="DF44" s="225"/>
      <c r="DG44" s="225"/>
      <c r="DH44" s="225"/>
      <c r="DI44" s="225"/>
      <c r="DJ44" s="225"/>
      <c r="DK44" s="225"/>
      <c r="DL44" s="225"/>
      <c r="DM44" s="225"/>
      <c r="DN44" s="225"/>
      <c r="DO44" s="225"/>
      <c r="DP44" s="225"/>
      <c r="DQ44" s="225"/>
      <c r="DR44" s="225"/>
      <c r="DS44" s="225"/>
      <c r="DT44" s="225"/>
      <c r="DU44" s="225"/>
      <c r="EJ44" s="227"/>
    </row>
    <row r="45" spans="1:140" s="224" customFormat="1" x14ac:dyDescent="0.25">
      <c r="A45" s="216" t="s">
        <v>419</v>
      </c>
      <c r="B45" s="146">
        <v>292732660</v>
      </c>
      <c r="C45" s="254">
        <f t="shared" si="7"/>
        <v>0.12910811554768167</v>
      </c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22"/>
      <c r="R45" s="214"/>
      <c r="S45" s="214"/>
      <c r="T45" s="214"/>
      <c r="U45" s="223"/>
      <c r="CG45" s="225"/>
      <c r="CH45" s="225"/>
      <c r="CI45" s="225"/>
      <c r="CJ45" s="226"/>
      <c r="CK45" s="226"/>
      <c r="CL45" s="226"/>
      <c r="CM45" s="226"/>
      <c r="CN45" s="226"/>
      <c r="CO45" s="226"/>
      <c r="CP45" s="226"/>
      <c r="CQ45" s="226"/>
      <c r="CR45" s="226"/>
      <c r="CS45" s="226"/>
      <c r="CU45" s="225"/>
      <c r="CV45" s="225"/>
      <c r="CW45" s="225"/>
      <c r="CX45" s="225"/>
      <c r="CY45" s="225"/>
      <c r="CZ45" s="225"/>
      <c r="DA45" s="225"/>
      <c r="DB45" s="225"/>
      <c r="DC45" s="225"/>
      <c r="DD45" s="225"/>
      <c r="DE45" s="225"/>
      <c r="DF45" s="225"/>
      <c r="DG45" s="225"/>
      <c r="DH45" s="225"/>
      <c r="DI45" s="225"/>
      <c r="DJ45" s="225"/>
      <c r="DK45" s="225"/>
      <c r="DL45" s="225"/>
      <c r="DM45" s="225"/>
      <c r="DN45" s="225"/>
      <c r="DO45" s="225"/>
      <c r="DP45" s="225"/>
      <c r="DQ45" s="225"/>
      <c r="DR45" s="225"/>
      <c r="DS45" s="225"/>
      <c r="DT45" s="225"/>
      <c r="DU45" s="225"/>
      <c r="EJ45" s="227"/>
    </row>
    <row r="46" spans="1:140" s="224" customFormat="1" x14ac:dyDescent="0.25">
      <c r="A46" s="228" t="s">
        <v>305</v>
      </c>
      <c r="B46" s="142">
        <v>77764637</v>
      </c>
      <c r="C46" s="252">
        <f t="shared" si="7"/>
        <v>3.429766169350397E-2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9"/>
      <c r="R46" s="233"/>
      <c r="S46" s="233"/>
      <c r="T46" s="233"/>
      <c r="U46" s="231"/>
      <c r="CG46" s="225"/>
      <c r="CH46" s="225"/>
      <c r="CI46" s="225"/>
      <c r="CJ46" s="226"/>
      <c r="CK46" s="226"/>
      <c r="CL46" s="226"/>
      <c r="CM46" s="226"/>
      <c r="CN46" s="226"/>
      <c r="CO46" s="226"/>
      <c r="CP46" s="226"/>
      <c r="CQ46" s="226"/>
      <c r="CR46" s="226"/>
      <c r="CS46" s="226"/>
      <c r="CU46" s="225"/>
      <c r="CV46" s="225"/>
      <c r="CW46" s="225"/>
      <c r="CX46" s="225"/>
      <c r="CY46" s="225"/>
      <c r="CZ46" s="225"/>
      <c r="DA46" s="225"/>
      <c r="DB46" s="225"/>
      <c r="DC46" s="225"/>
      <c r="DD46" s="225"/>
      <c r="DE46" s="225"/>
      <c r="DF46" s="225"/>
      <c r="DG46" s="225"/>
      <c r="DH46" s="225"/>
      <c r="DI46" s="225"/>
      <c r="DJ46" s="225"/>
      <c r="DK46" s="225"/>
      <c r="DL46" s="225"/>
      <c r="DM46" s="225"/>
      <c r="DN46" s="225"/>
      <c r="DO46" s="225"/>
      <c r="DP46" s="225"/>
      <c r="DQ46" s="225"/>
      <c r="DR46" s="225"/>
      <c r="DS46" s="225"/>
      <c r="DT46" s="225"/>
      <c r="DU46" s="225"/>
      <c r="EJ46" s="227"/>
    </row>
    <row r="47" spans="1:140" s="241" customFormat="1" x14ac:dyDescent="0.25">
      <c r="A47" s="216" t="s">
        <v>420</v>
      </c>
      <c r="B47" s="146">
        <v>60311956</v>
      </c>
      <c r="C47" s="254">
        <f t="shared" si="7"/>
        <v>2.660025356977487E-2</v>
      </c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22"/>
      <c r="R47" s="214"/>
      <c r="S47" s="214"/>
      <c r="T47" s="214"/>
      <c r="U47" s="223"/>
    </row>
    <row r="48" spans="1:140" s="241" customFormat="1" x14ac:dyDescent="0.25">
      <c r="A48" s="228" t="s">
        <v>187</v>
      </c>
      <c r="B48" s="142">
        <v>59903965</v>
      </c>
      <c r="C48" s="252">
        <f t="shared" si="7"/>
        <v>2.6420311402848864E-2</v>
      </c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9"/>
      <c r="R48" s="230"/>
      <c r="S48" s="230"/>
      <c r="T48" s="230"/>
      <c r="U48" s="231"/>
    </row>
    <row r="49" spans="1:140" s="224" customFormat="1" x14ac:dyDescent="0.25">
      <c r="A49" s="256" t="s">
        <v>422</v>
      </c>
      <c r="B49" s="257" t="s">
        <v>421</v>
      </c>
      <c r="C49" s="258">
        <f>SUM(C43:C48)</f>
        <v>0.79473478028512579</v>
      </c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22"/>
      <c r="R49" s="214"/>
      <c r="S49" s="214"/>
      <c r="T49" s="214"/>
      <c r="U49" s="223"/>
      <c r="CG49" s="225"/>
      <c r="CH49" s="225"/>
      <c r="CI49" s="225"/>
      <c r="CJ49" s="226"/>
      <c r="CK49" s="226"/>
      <c r="CL49" s="226"/>
      <c r="CM49" s="226"/>
      <c r="CN49" s="226"/>
      <c r="CO49" s="226"/>
      <c r="CP49" s="226"/>
      <c r="CQ49" s="226"/>
      <c r="CR49" s="226"/>
      <c r="CS49" s="226"/>
      <c r="CU49" s="225"/>
      <c r="CV49" s="225"/>
      <c r="CW49" s="225"/>
      <c r="CX49" s="225"/>
      <c r="CY49" s="225"/>
      <c r="CZ49" s="225"/>
      <c r="DA49" s="225"/>
      <c r="DB49" s="225"/>
      <c r="DC49" s="225"/>
      <c r="DD49" s="225"/>
      <c r="DE49" s="225"/>
      <c r="DF49" s="225"/>
      <c r="DG49" s="225"/>
      <c r="DH49" s="225"/>
      <c r="DI49" s="225"/>
      <c r="DJ49" s="225"/>
      <c r="DK49" s="225"/>
      <c r="DL49" s="225"/>
      <c r="DM49" s="225"/>
      <c r="DN49" s="225"/>
      <c r="DO49" s="225"/>
      <c r="DP49" s="225"/>
      <c r="DQ49" s="225"/>
      <c r="DR49" s="225"/>
      <c r="DS49" s="225"/>
      <c r="DT49" s="225"/>
      <c r="DU49" s="225"/>
      <c r="EJ49" s="227"/>
    </row>
    <row r="50" spans="1:140" s="224" customFormat="1" x14ac:dyDescent="0.25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9"/>
      <c r="R50" s="233"/>
      <c r="S50" s="233"/>
      <c r="T50" s="233"/>
      <c r="U50" s="231"/>
      <c r="CG50" s="225"/>
      <c r="CH50" s="225"/>
      <c r="CI50" s="225"/>
      <c r="CJ50" s="226"/>
      <c r="CK50" s="226"/>
      <c r="CL50" s="226"/>
      <c r="CM50" s="226"/>
      <c r="CN50" s="226"/>
      <c r="CO50" s="226"/>
      <c r="CP50" s="226"/>
      <c r="CQ50" s="226"/>
      <c r="CR50" s="226"/>
      <c r="CS50" s="226"/>
      <c r="CU50" s="225"/>
      <c r="CV50" s="225"/>
      <c r="CW50" s="225"/>
      <c r="CX50" s="225"/>
      <c r="CY50" s="225"/>
      <c r="CZ50" s="225"/>
      <c r="DA50" s="225"/>
      <c r="DB50" s="225"/>
      <c r="DC50" s="225"/>
      <c r="DD50" s="225"/>
      <c r="DE50" s="225"/>
      <c r="DF50" s="225"/>
      <c r="DG50" s="225"/>
      <c r="DH50" s="225"/>
      <c r="DI50" s="225"/>
      <c r="DJ50" s="225"/>
      <c r="DK50" s="225"/>
      <c r="DL50" s="225"/>
      <c r="DM50" s="225"/>
      <c r="DN50" s="225"/>
      <c r="DO50" s="225"/>
      <c r="DP50" s="225"/>
      <c r="DQ50" s="225"/>
      <c r="DR50" s="225"/>
      <c r="DS50" s="225"/>
      <c r="DT50" s="225"/>
      <c r="DU50" s="225"/>
      <c r="EJ50" s="227"/>
    </row>
    <row r="51" spans="1:140" s="224" customFormat="1" x14ac:dyDescent="0.25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22"/>
      <c r="R51" s="214"/>
      <c r="S51" s="214"/>
      <c r="T51" s="214"/>
      <c r="U51" s="223"/>
      <c r="CG51" s="225"/>
      <c r="CH51" s="225"/>
      <c r="CI51" s="225"/>
      <c r="CJ51" s="226"/>
      <c r="CK51" s="226"/>
      <c r="CL51" s="226"/>
      <c r="CM51" s="226"/>
      <c r="CN51" s="226"/>
      <c r="CO51" s="226"/>
      <c r="CP51" s="226"/>
      <c r="CQ51" s="226"/>
      <c r="CR51" s="226"/>
      <c r="CS51" s="226"/>
      <c r="CU51" s="225"/>
      <c r="CV51" s="225"/>
      <c r="CW51" s="225"/>
      <c r="CX51" s="225"/>
      <c r="CY51" s="225"/>
      <c r="CZ51" s="225"/>
      <c r="DA51" s="225"/>
      <c r="DB51" s="225"/>
      <c r="DC51" s="225"/>
      <c r="DD51" s="225"/>
      <c r="DE51" s="225"/>
      <c r="DF51" s="225"/>
      <c r="DG51" s="225"/>
      <c r="DH51" s="225"/>
      <c r="DI51" s="225"/>
      <c r="DJ51" s="225"/>
      <c r="DK51" s="225"/>
      <c r="DL51" s="225"/>
      <c r="DM51" s="225"/>
      <c r="DN51" s="225"/>
      <c r="DO51" s="225"/>
      <c r="DP51" s="225"/>
      <c r="DQ51" s="225"/>
      <c r="DR51" s="225"/>
      <c r="DS51" s="225"/>
      <c r="DT51" s="225"/>
      <c r="DU51" s="225"/>
      <c r="EJ51" s="227"/>
    </row>
    <row r="52" spans="1:140" s="224" customFormat="1" x14ac:dyDescent="0.25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9"/>
      <c r="R52" s="230"/>
      <c r="S52" s="230"/>
      <c r="T52" s="230"/>
      <c r="U52" s="231"/>
      <c r="CG52" s="225"/>
      <c r="CH52" s="225"/>
      <c r="CI52" s="225"/>
      <c r="CJ52" s="226"/>
      <c r="CK52" s="226"/>
      <c r="CL52" s="226"/>
      <c r="CM52" s="226"/>
      <c r="CN52" s="226"/>
      <c r="CO52" s="226"/>
      <c r="CP52" s="226"/>
      <c r="CQ52" s="226"/>
      <c r="CR52" s="226"/>
      <c r="CS52" s="226"/>
      <c r="CU52" s="225"/>
      <c r="CV52" s="225"/>
      <c r="CW52" s="225"/>
      <c r="CX52" s="225"/>
      <c r="CY52" s="225"/>
      <c r="CZ52" s="225"/>
      <c r="DA52" s="225"/>
      <c r="DB52" s="225"/>
      <c r="DC52" s="225"/>
      <c r="DD52" s="225"/>
      <c r="DE52" s="225"/>
      <c r="DF52" s="225"/>
      <c r="DG52" s="225"/>
      <c r="DH52" s="225"/>
      <c r="DI52" s="225"/>
      <c r="DJ52" s="225"/>
      <c r="DK52" s="225"/>
      <c r="DL52" s="225"/>
      <c r="DM52" s="225"/>
      <c r="DN52" s="225"/>
      <c r="DO52" s="225"/>
      <c r="DP52" s="225"/>
      <c r="DQ52" s="225"/>
      <c r="DR52" s="225"/>
      <c r="DS52" s="225"/>
      <c r="DT52" s="225"/>
      <c r="DU52" s="225"/>
      <c r="EJ52" s="227"/>
    </row>
    <row r="53" spans="1:140" s="224" customFormat="1" x14ac:dyDescent="0.25">
      <c r="A53" s="216"/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22"/>
      <c r="R53" s="214"/>
      <c r="S53" s="214"/>
      <c r="T53" s="214"/>
      <c r="U53" s="223"/>
      <c r="CG53" s="225"/>
      <c r="CH53" s="225"/>
      <c r="CI53" s="225"/>
      <c r="CJ53" s="226"/>
      <c r="CK53" s="226"/>
      <c r="CL53" s="226"/>
      <c r="CM53" s="226"/>
      <c r="CN53" s="226"/>
      <c r="CO53" s="226"/>
      <c r="CP53" s="226"/>
      <c r="CQ53" s="226"/>
      <c r="CR53" s="226"/>
      <c r="CS53" s="226"/>
      <c r="CU53" s="225"/>
      <c r="CV53" s="225"/>
      <c r="CW53" s="225"/>
      <c r="CX53" s="225"/>
      <c r="CY53" s="225"/>
      <c r="CZ53" s="225"/>
      <c r="DA53" s="225"/>
      <c r="DB53" s="225"/>
      <c r="DC53" s="225"/>
      <c r="DD53" s="225"/>
      <c r="DE53" s="225"/>
      <c r="DF53" s="225"/>
      <c r="DG53" s="225"/>
      <c r="DH53" s="225"/>
      <c r="DI53" s="225"/>
      <c r="DJ53" s="225"/>
      <c r="DK53" s="225"/>
      <c r="DL53" s="225"/>
      <c r="DM53" s="225"/>
      <c r="DN53" s="225"/>
      <c r="DO53" s="225"/>
      <c r="DP53" s="225"/>
      <c r="DQ53" s="225"/>
      <c r="DR53" s="225"/>
      <c r="DS53" s="225"/>
      <c r="DT53" s="225"/>
      <c r="DU53" s="225"/>
      <c r="EJ53" s="227"/>
    </row>
    <row r="54" spans="1:140" s="224" customFormat="1" x14ac:dyDescent="0.25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9"/>
      <c r="R54" s="233"/>
      <c r="S54" s="233"/>
      <c r="T54" s="233"/>
      <c r="U54" s="231"/>
      <c r="CG54" s="225"/>
      <c r="CH54" s="225"/>
      <c r="CI54" s="225"/>
      <c r="CJ54" s="226"/>
      <c r="CK54" s="226"/>
      <c r="CL54" s="226"/>
      <c r="CM54" s="226"/>
      <c r="CN54" s="226"/>
      <c r="CO54" s="226"/>
      <c r="CP54" s="226"/>
      <c r="CQ54" s="226"/>
      <c r="CR54" s="226"/>
      <c r="CS54" s="226"/>
      <c r="CU54" s="225"/>
      <c r="CV54" s="225"/>
      <c r="CW54" s="225"/>
      <c r="CX54" s="225"/>
      <c r="CY54" s="225"/>
      <c r="CZ54" s="225"/>
      <c r="DA54" s="225"/>
      <c r="DB54" s="225"/>
      <c r="DC54" s="225"/>
      <c r="DD54" s="225"/>
      <c r="DE54" s="225"/>
      <c r="DF54" s="225"/>
      <c r="DG54" s="225"/>
      <c r="DH54" s="225"/>
      <c r="DI54" s="225"/>
      <c r="DJ54" s="225"/>
      <c r="DK54" s="225"/>
      <c r="DL54" s="225"/>
      <c r="DM54" s="225"/>
      <c r="DN54" s="225"/>
      <c r="DO54" s="225"/>
      <c r="DP54" s="225"/>
      <c r="DQ54" s="225"/>
      <c r="DR54" s="225"/>
      <c r="DS54" s="225"/>
      <c r="DT54" s="225"/>
      <c r="DU54" s="225"/>
      <c r="EJ54" s="227"/>
    </row>
    <row r="55" spans="1:140" ht="18.75" x14ac:dyDescent="0.35">
      <c r="A55" s="259" t="s">
        <v>337</v>
      </c>
      <c r="B55" s="259"/>
      <c r="C55" s="259"/>
      <c r="D55" s="259"/>
      <c r="E55" s="259"/>
      <c r="F55" s="259"/>
      <c r="G55" s="259"/>
      <c r="H55" s="259"/>
      <c r="I55" s="259"/>
      <c r="J55" s="259"/>
      <c r="K55" s="259"/>
      <c r="L55" s="260"/>
      <c r="M55" s="260"/>
      <c r="N55" s="260"/>
      <c r="O55" s="260"/>
      <c r="P55" s="260"/>
      <c r="Q55" s="260"/>
      <c r="R55" s="260"/>
      <c r="S55" s="260"/>
      <c r="T55" s="260"/>
      <c r="U55" s="260"/>
    </row>
    <row r="56" spans="1:140" x14ac:dyDescent="0.25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</row>
    <row r="57" spans="1:140" x14ac:dyDescent="0.25">
      <c r="A57" s="260"/>
      <c r="B57" s="260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</row>
    <row r="58" spans="1:140" x14ac:dyDescent="0.25">
      <c r="A58" s="260"/>
      <c r="B58" s="260"/>
      <c r="C58" s="260"/>
      <c r="D58" s="260"/>
      <c r="E58" s="260"/>
      <c r="F58" s="260"/>
      <c r="G58" s="260"/>
      <c r="H58" s="260"/>
      <c r="I58" s="260"/>
      <c r="J58" s="260"/>
      <c r="K58" s="260"/>
      <c r="L58" s="260"/>
      <c r="M58" s="260"/>
      <c r="N58" s="260"/>
      <c r="O58" s="260"/>
      <c r="P58" s="260"/>
      <c r="Q58" s="260"/>
      <c r="R58" s="260"/>
      <c r="S58" s="260"/>
      <c r="T58" s="260"/>
      <c r="U58" s="260"/>
    </row>
    <row r="59" spans="1:140" x14ac:dyDescent="0.25">
      <c r="A59" s="260"/>
      <c r="B59" s="260"/>
      <c r="C59" s="260"/>
      <c r="D59" s="260"/>
      <c r="E59" s="260"/>
      <c r="F59" s="260"/>
      <c r="G59" s="260"/>
      <c r="H59" s="260"/>
      <c r="I59" s="260"/>
      <c r="J59" s="260"/>
      <c r="K59" s="260"/>
      <c r="L59" s="260"/>
      <c r="M59" s="260"/>
      <c r="N59" s="260"/>
      <c r="O59" s="260"/>
      <c r="P59" s="260"/>
      <c r="Q59" s="260"/>
      <c r="R59" s="260"/>
      <c r="S59" s="260"/>
      <c r="T59" s="260"/>
      <c r="U59" s="260"/>
    </row>
    <row r="60" spans="1:140" s="192" customFormat="1" x14ac:dyDescent="0.25">
      <c r="A60" s="53" t="s">
        <v>345</v>
      </c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W60" s="193"/>
      <c r="X60" s="193"/>
      <c r="Y60" s="193"/>
      <c r="CJ60" s="194"/>
      <c r="CK60" s="194"/>
      <c r="CL60" s="194"/>
      <c r="CM60" s="194"/>
      <c r="CN60" s="194"/>
      <c r="CO60" s="194"/>
      <c r="CP60" s="194"/>
      <c r="CQ60" s="194"/>
      <c r="CR60" s="194"/>
      <c r="CS60" s="194"/>
      <c r="EJ60" s="195"/>
    </row>
    <row r="61" spans="1:140" x14ac:dyDescent="0.25">
      <c r="A61" s="111"/>
      <c r="B61" s="111"/>
      <c r="C61" s="112" t="s">
        <v>158</v>
      </c>
      <c r="D61" s="54" t="s">
        <v>136</v>
      </c>
      <c r="E61" s="322" t="s">
        <v>332</v>
      </c>
      <c r="F61" s="323"/>
      <c r="G61" s="323"/>
      <c r="H61" s="323"/>
      <c r="I61" s="323"/>
      <c r="J61" s="323"/>
      <c r="K61" s="323"/>
      <c r="L61" s="323"/>
      <c r="M61" s="323"/>
      <c r="N61" s="323"/>
      <c r="O61" s="324"/>
      <c r="P61" s="204" t="s">
        <v>333</v>
      </c>
      <c r="Q61" s="182"/>
      <c r="R61" s="183"/>
      <c r="S61" s="183"/>
      <c r="T61" s="183"/>
      <c r="U61" s="184"/>
    </row>
    <row r="62" spans="1:140" x14ac:dyDescent="0.25">
      <c r="A62" s="111" t="s">
        <v>0</v>
      </c>
      <c r="B62" s="111" t="s">
        <v>3</v>
      </c>
      <c r="C62" s="112" t="s">
        <v>157</v>
      </c>
      <c r="D62" s="54" t="s">
        <v>212</v>
      </c>
      <c r="E62" s="54" t="s">
        <v>17</v>
      </c>
      <c r="F62" s="112" t="s">
        <v>91</v>
      </c>
      <c r="G62" s="112" t="s">
        <v>92</v>
      </c>
      <c r="H62" s="112" t="s">
        <v>93</v>
      </c>
      <c r="I62" s="112" t="s">
        <v>18</v>
      </c>
      <c r="J62" s="112" t="s">
        <v>94</v>
      </c>
      <c r="K62" s="112" t="s">
        <v>19</v>
      </c>
      <c r="L62" s="112" t="s">
        <v>95</v>
      </c>
      <c r="M62" s="112" t="s">
        <v>20</v>
      </c>
      <c r="N62" s="112" t="s">
        <v>97</v>
      </c>
      <c r="O62" s="112" t="s">
        <v>98</v>
      </c>
      <c r="P62" s="204" t="s">
        <v>334</v>
      </c>
      <c r="Q62" s="209" t="s">
        <v>335</v>
      </c>
      <c r="R62" s="210"/>
      <c r="S62" s="210"/>
      <c r="T62" s="210"/>
      <c r="U62" s="211"/>
    </row>
    <row r="63" spans="1:140" x14ac:dyDescent="0.25">
      <c r="A63" s="111"/>
      <c r="B63" s="111" t="s">
        <v>106</v>
      </c>
      <c r="C63" s="111"/>
      <c r="D63" s="54" t="s">
        <v>15</v>
      </c>
      <c r="E63" s="54" t="s">
        <v>14</v>
      </c>
      <c r="F63" s="112" t="s">
        <v>14</v>
      </c>
      <c r="G63" s="112" t="s">
        <v>14</v>
      </c>
      <c r="H63" s="112" t="s">
        <v>14</v>
      </c>
      <c r="I63" s="112" t="s">
        <v>14</v>
      </c>
      <c r="J63" s="112" t="s">
        <v>14</v>
      </c>
      <c r="K63" s="112" t="s">
        <v>14</v>
      </c>
      <c r="L63" s="55" t="s">
        <v>14</v>
      </c>
      <c r="M63" s="112" t="s">
        <v>14</v>
      </c>
      <c r="N63" s="112" t="s">
        <v>14</v>
      </c>
      <c r="O63" s="112" t="s">
        <v>14</v>
      </c>
      <c r="P63" s="204" t="s">
        <v>336</v>
      </c>
      <c r="Q63" s="182"/>
      <c r="R63" s="183"/>
      <c r="S63" s="183"/>
      <c r="T63" s="183"/>
      <c r="U63" s="184"/>
    </row>
    <row r="64" spans="1:140" x14ac:dyDescent="0.25">
      <c r="A64" s="56" t="s">
        <v>1</v>
      </c>
      <c r="B64" s="100">
        <f>'Selected Routes Liners'!K13</f>
        <v>9572</v>
      </c>
      <c r="C64" s="212">
        <v>11</v>
      </c>
      <c r="D64" s="213">
        <f>'Selected Routes Liners'!E39</f>
        <v>10531</v>
      </c>
      <c r="E64" s="214">
        <f>'Environmental Inputs'!I16</f>
        <v>16.3</v>
      </c>
      <c r="F64" s="214">
        <f>'Environmental Inputs'!J16</f>
        <v>15.65</v>
      </c>
      <c r="G64" s="214">
        <f>'Environmental Inputs'!K16</f>
        <v>15</v>
      </c>
      <c r="H64" s="214">
        <f>'Environmental Inputs'!L16</f>
        <v>14.35</v>
      </c>
      <c r="I64" s="214">
        <f>'Environmental Inputs'!M16</f>
        <v>13.7</v>
      </c>
      <c r="J64" s="215">
        <f>'Environmental Inputs'!N16</f>
        <v>13.049999999999999</v>
      </c>
      <c r="K64" s="215">
        <f>'Environmental Inputs'!O16</f>
        <v>12.399999999999999</v>
      </c>
      <c r="L64" s="215">
        <f>'Environmental Inputs'!P16</f>
        <v>11.749999999999998</v>
      </c>
      <c r="M64" s="214">
        <f>'Environmental Inputs'!Q16</f>
        <v>11.099999999999998</v>
      </c>
      <c r="N64" s="214">
        <f>'Environmental Inputs'!R16</f>
        <v>10.449999999999998</v>
      </c>
      <c r="O64" s="214">
        <f>'Environmental Inputs'!S16</f>
        <v>10</v>
      </c>
      <c r="P64" s="214">
        <f>'Environmental Inputs'!T16</f>
        <v>0.65</v>
      </c>
      <c r="Q64" s="217"/>
      <c r="R64" s="218"/>
      <c r="S64" s="218"/>
      <c r="T64" s="218"/>
      <c r="U64" s="219"/>
    </row>
    <row r="65" spans="1:140" x14ac:dyDescent="0.25">
      <c r="A65" s="111"/>
      <c r="B65" s="111"/>
      <c r="C65" s="111"/>
      <c r="D65" s="111"/>
      <c r="E65" s="111"/>
      <c r="F65" s="111"/>
      <c r="G65" s="111"/>
      <c r="H65" s="111"/>
      <c r="I65" s="111"/>
      <c r="J65" s="220"/>
      <c r="K65" s="220"/>
      <c r="L65" s="220"/>
      <c r="M65" s="111"/>
      <c r="N65" s="111"/>
      <c r="O65" s="111"/>
      <c r="P65" s="111"/>
      <c r="Q65" s="111"/>
      <c r="R65" s="111"/>
      <c r="S65" s="111"/>
      <c r="T65" s="111"/>
      <c r="U65" s="111"/>
    </row>
    <row r="66" spans="1:140" x14ac:dyDescent="0.25">
      <c r="A66" s="216" t="s">
        <v>340</v>
      </c>
      <c r="B66" s="216"/>
      <c r="C66" s="216" t="s">
        <v>273</v>
      </c>
      <c r="D66" s="216"/>
      <c r="E66" s="216"/>
      <c r="F66" s="216">
        <f>'Selected Routes Liners'!U41-'Selected Routes Liners'!T41</f>
        <v>1.1466143373066089</v>
      </c>
      <c r="G66" s="216">
        <f>'Selected Routes Liners'!V41-'Selected Routes Liners'!T41</f>
        <v>2.3939447988361024</v>
      </c>
      <c r="H66" s="216">
        <f>'Selected Routes Liners'!W41-'Selected Routes Liners'!T41</f>
        <v>3.7558709918135378</v>
      </c>
      <c r="I66" s="216">
        <f>'Selected Routes Liners'!X41-'Selected Routes Liners'!T41</f>
        <v>5.2489456330036077</v>
      </c>
      <c r="J66" s="221">
        <f>'Selected Routes Liners'!Y41-'Selected Routes Liners'!T41</f>
        <v>6.8930706269988988</v>
      </c>
      <c r="K66" s="221">
        <f>'Selected Routes Liners'!Z41-'Selected Routes Liners'!T41</f>
        <v>8.7123892678953254</v>
      </c>
      <c r="L66" s="221">
        <f>'Selected Routes Liners'!AA41-'Selected Routes Liners'!T41</f>
        <v>10.736479703871019</v>
      </c>
      <c r="M66" s="216">
        <f>'Selected Routes Liners'!AB41-'Selected Routes Liners'!T41</f>
        <v>13.001975421201593</v>
      </c>
      <c r="N66" s="216">
        <f>'Selected Routes Liners'!AC41-'Selected Routes Liners'!T41</f>
        <v>15.554802302681416</v>
      </c>
      <c r="O66" s="216">
        <f>'Selected Routes Liners'!AD41-'Selected Routes Liners'!T41</f>
        <v>16.625025879917189</v>
      </c>
      <c r="P66" s="216"/>
      <c r="Q66" s="222"/>
      <c r="R66" s="214"/>
      <c r="S66" s="214"/>
      <c r="T66" s="214"/>
      <c r="U66" s="223"/>
      <c r="V66" s="262"/>
      <c r="W66" s="263"/>
      <c r="X66" s="263"/>
      <c r="Y66" s="263"/>
      <c r="Z66" s="263"/>
      <c r="AA66" s="263"/>
      <c r="AB66" s="263"/>
      <c r="AC66" s="263"/>
      <c r="AD66" s="264"/>
      <c r="AE66" s="265"/>
      <c r="AF66" s="265"/>
      <c r="AG66" s="265"/>
      <c r="AH66" s="265"/>
      <c r="AI66" s="265"/>
      <c r="AJ66" s="265"/>
      <c r="AK66" s="265"/>
      <c r="AL66" s="265"/>
      <c r="AM66" s="265"/>
      <c r="AN66" s="265"/>
      <c r="AO66" s="265"/>
      <c r="AP66" s="265"/>
      <c r="AQ66" s="266"/>
      <c r="AR66" s="321"/>
      <c r="AS66" s="321"/>
      <c r="AT66" s="321"/>
      <c r="AU66" s="321"/>
      <c r="AV66" s="321"/>
      <c r="AW66" s="321"/>
      <c r="AX66" s="321"/>
      <c r="AY66" s="321"/>
      <c r="AZ66" s="321"/>
      <c r="BA66" s="321"/>
      <c r="BB66" s="321"/>
      <c r="BC66" s="321"/>
      <c r="BD66" s="321"/>
      <c r="BE66" s="266"/>
      <c r="BF66" s="321"/>
      <c r="BG66" s="321"/>
      <c r="BH66" s="321"/>
      <c r="BI66" s="321"/>
      <c r="BJ66" s="321"/>
      <c r="BK66" s="321"/>
      <c r="BL66" s="321"/>
      <c r="BM66" s="321"/>
      <c r="BN66" s="321"/>
      <c r="BO66" s="321"/>
      <c r="BP66" s="321"/>
      <c r="BQ66" s="321"/>
      <c r="BR66" s="321"/>
      <c r="BS66" s="266"/>
      <c r="BT66" s="320"/>
      <c r="BU66" s="320"/>
      <c r="BV66" s="320"/>
      <c r="BW66" s="320"/>
      <c r="BX66" s="320"/>
      <c r="BY66" s="320"/>
      <c r="BZ66" s="320"/>
      <c r="CA66" s="320"/>
      <c r="CB66" s="320"/>
      <c r="CC66" s="320"/>
      <c r="CD66" s="320"/>
      <c r="CE66" s="320"/>
      <c r="CF66" s="320"/>
      <c r="CG66" s="266"/>
      <c r="CH66" s="320"/>
      <c r="CI66" s="320"/>
      <c r="CJ66" s="320"/>
      <c r="CK66" s="320"/>
      <c r="CL66" s="320"/>
      <c r="CM66" s="320"/>
      <c r="CN66" s="320"/>
      <c r="CO66" s="320"/>
      <c r="CP66" s="320"/>
      <c r="CQ66" s="320"/>
      <c r="CR66" s="320"/>
      <c r="CS66" s="320"/>
      <c r="CT66" s="320"/>
      <c r="CU66" s="267"/>
      <c r="CV66" s="320"/>
      <c r="CW66" s="320"/>
      <c r="CX66" s="320"/>
      <c r="CY66" s="320"/>
      <c r="CZ66" s="320"/>
      <c r="DA66" s="320"/>
      <c r="DB66" s="320"/>
      <c r="DC66" s="320"/>
      <c r="DD66" s="320"/>
      <c r="DE66" s="320"/>
      <c r="DF66" s="320"/>
      <c r="DG66" s="320"/>
      <c r="DH66" s="320"/>
      <c r="DI66" s="266"/>
      <c r="DJ66" s="266"/>
      <c r="DK66" s="266"/>
      <c r="DL66" s="266"/>
      <c r="DM66" s="266"/>
      <c r="DN66" s="205"/>
      <c r="DO66" s="205"/>
      <c r="DP66" s="205"/>
      <c r="DQ66" s="205"/>
      <c r="DR66" s="205"/>
      <c r="DS66" s="205"/>
      <c r="DT66" s="205"/>
      <c r="DU66" s="205"/>
      <c r="DW66" s="208"/>
      <c r="EJ66" s="205"/>
    </row>
    <row r="67" spans="1:140" x14ac:dyDescent="0.25">
      <c r="A67" s="228" t="str">
        <f>A16</f>
        <v>Export economy</v>
      </c>
      <c r="B67" s="228"/>
      <c r="C67" s="228" t="s">
        <v>219</v>
      </c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9"/>
      <c r="R67" s="230"/>
      <c r="S67" s="230"/>
      <c r="T67" s="230"/>
      <c r="U67" s="231"/>
    </row>
    <row r="68" spans="1:140" x14ac:dyDescent="0.25">
      <c r="A68" s="216" t="s">
        <v>274</v>
      </c>
      <c r="B68" s="140">
        <v>2017</v>
      </c>
      <c r="C68" s="141">
        <v>277075944402</v>
      </c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22"/>
      <c r="R68" s="214"/>
      <c r="S68" s="214"/>
      <c r="T68" s="214"/>
      <c r="U68" s="223"/>
    </row>
    <row r="69" spans="1:140" x14ac:dyDescent="0.25">
      <c r="A69" s="228" t="s">
        <v>163</v>
      </c>
      <c r="B69" s="232"/>
      <c r="C69" s="228" t="s">
        <v>220</v>
      </c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9"/>
      <c r="R69" s="233"/>
      <c r="S69" s="233"/>
      <c r="T69" s="233"/>
      <c r="U69" s="231"/>
    </row>
    <row r="70" spans="1:140" x14ac:dyDescent="0.25">
      <c r="A70" s="216" t="str">
        <f>A19</f>
        <v>Economy of destination</v>
      </c>
      <c r="B70" s="234"/>
      <c r="C70" s="216" t="s">
        <v>187</v>
      </c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22"/>
      <c r="R70" s="214"/>
      <c r="S70" s="214"/>
      <c r="T70" s="214"/>
      <c r="U70" s="223"/>
    </row>
    <row r="71" spans="1:140" x14ac:dyDescent="0.25">
      <c r="A71" s="228" t="s">
        <v>165</v>
      </c>
      <c r="B71" s="232"/>
      <c r="C71" s="228" t="s">
        <v>195</v>
      </c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9"/>
      <c r="R71" s="230"/>
      <c r="S71" s="230"/>
      <c r="T71" s="230"/>
      <c r="U71" s="231"/>
    </row>
    <row r="72" spans="1:140" x14ac:dyDescent="0.25">
      <c r="A72" s="216" t="s">
        <v>275</v>
      </c>
      <c r="B72" s="234"/>
      <c r="C72" s="103" t="s">
        <v>277</v>
      </c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22"/>
      <c r="R72" s="214"/>
      <c r="S72" s="214"/>
      <c r="T72" s="214"/>
      <c r="U72" s="223"/>
    </row>
    <row r="73" spans="1:140" x14ac:dyDescent="0.25">
      <c r="A73" s="228" t="s">
        <v>278</v>
      </c>
      <c r="B73" s="232"/>
      <c r="C73" s="107" t="s">
        <v>424</v>
      </c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9"/>
      <c r="R73" s="233"/>
      <c r="S73" s="233"/>
      <c r="T73" s="233"/>
      <c r="U73" s="231"/>
    </row>
    <row r="74" spans="1:140" x14ac:dyDescent="0.25">
      <c r="A74" s="216" t="s">
        <v>211</v>
      </c>
      <c r="B74" s="234"/>
      <c r="C74" s="216" t="s">
        <v>223</v>
      </c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22"/>
      <c r="R74" s="214"/>
      <c r="S74" s="214"/>
      <c r="T74" s="214"/>
      <c r="U74" s="223"/>
    </row>
    <row r="75" spans="1:140" x14ac:dyDescent="0.25">
      <c r="A75" s="228" t="s">
        <v>279</v>
      </c>
      <c r="B75" s="145">
        <v>2017</v>
      </c>
      <c r="C75" s="142">
        <v>94052405</v>
      </c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9"/>
      <c r="R75" s="230"/>
      <c r="S75" s="230"/>
      <c r="T75" s="230"/>
      <c r="U75" s="231"/>
    </row>
    <row r="76" spans="1:140" x14ac:dyDescent="0.25">
      <c r="A76" s="216" t="s">
        <v>280</v>
      </c>
      <c r="B76" s="140">
        <v>2017</v>
      </c>
      <c r="C76" s="141">
        <v>533920526</v>
      </c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22"/>
      <c r="R76" s="214"/>
      <c r="S76" s="214"/>
      <c r="T76" s="214"/>
      <c r="U76" s="223"/>
    </row>
    <row r="77" spans="1:140" x14ac:dyDescent="0.25">
      <c r="A77" s="107" t="s">
        <v>284</v>
      </c>
      <c r="B77" s="228"/>
      <c r="C77" s="235">
        <f>C76/C68</f>
        <v>1.9269826081522003E-3</v>
      </c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9"/>
      <c r="R77" s="233"/>
      <c r="S77" s="233"/>
      <c r="T77" s="233"/>
      <c r="U77" s="231"/>
    </row>
    <row r="78" spans="1:140" x14ac:dyDescent="0.25">
      <c r="A78" s="216" t="s">
        <v>289</v>
      </c>
      <c r="B78" s="216"/>
      <c r="C78" s="236">
        <f>C76/C75</f>
        <v>5.6768407570226405</v>
      </c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22"/>
      <c r="R78" s="214"/>
      <c r="S78" s="214"/>
      <c r="T78" s="214"/>
      <c r="U78" s="223"/>
    </row>
    <row r="79" spans="1:140" x14ac:dyDescent="0.25">
      <c r="A79" s="228" t="s">
        <v>291</v>
      </c>
      <c r="B79" s="228"/>
      <c r="C79" s="147">
        <v>26413.62</v>
      </c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9"/>
      <c r="R79" s="230"/>
      <c r="S79" s="230"/>
      <c r="T79" s="230"/>
      <c r="U79" s="231"/>
    </row>
    <row r="80" spans="1:140" s="241" customFormat="1" x14ac:dyDescent="0.25">
      <c r="A80" s="317" t="s">
        <v>341</v>
      </c>
      <c r="B80" s="318"/>
      <c r="C80" s="319"/>
      <c r="D80" s="317" t="s">
        <v>339</v>
      </c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9"/>
      <c r="P80" s="237"/>
      <c r="Q80" s="238"/>
      <c r="R80" s="239"/>
      <c r="S80" s="239"/>
      <c r="T80" s="239"/>
      <c r="U80" s="240"/>
      <c r="CG80" s="242"/>
      <c r="CH80" s="242"/>
      <c r="CI80" s="242"/>
      <c r="CJ80" s="243"/>
      <c r="CK80" s="243"/>
      <c r="CL80" s="243"/>
      <c r="CM80" s="243"/>
      <c r="CN80" s="243"/>
      <c r="CO80" s="243"/>
      <c r="CP80" s="243"/>
      <c r="CQ80" s="243"/>
      <c r="CR80" s="243"/>
      <c r="CS80" s="243"/>
      <c r="CU80" s="242"/>
      <c r="CV80" s="242"/>
      <c r="CW80" s="242"/>
      <c r="CX80" s="242"/>
      <c r="CY80" s="242"/>
      <c r="CZ80" s="242"/>
      <c r="DA80" s="242"/>
      <c r="DB80" s="242"/>
      <c r="DC80" s="242"/>
      <c r="DD80" s="242"/>
      <c r="DE80" s="242"/>
      <c r="DF80" s="242"/>
      <c r="DG80" s="242"/>
      <c r="DH80" s="242"/>
      <c r="DI80" s="242"/>
      <c r="DJ80" s="242"/>
      <c r="DK80" s="242"/>
      <c r="DL80" s="242"/>
      <c r="DM80" s="242"/>
      <c r="DN80" s="242"/>
      <c r="DO80" s="242"/>
      <c r="DP80" s="242"/>
      <c r="DQ80" s="242"/>
      <c r="DR80" s="242"/>
      <c r="DS80" s="242"/>
      <c r="DT80" s="242"/>
      <c r="DU80" s="242"/>
      <c r="EJ80" s="244"/>
    </row>
    <row r="81" spans="1:21" x14ac:dyDescent="0.25">
      <c r="A81" s="228" t="s">
        <v>295</v>
      </c>
      <c r="B81" s="117">
        <v>0.05</v>
      </c>
      <c r="C81" s="245" t="s">
        <v>365</v>
      </c>
      <c r="D81" s="228"/>
      <c r="E81" s="228"/>
      <c r="F81" s="247">
        <f t="shared" ref="F81:O81" si="8">($C$76*$B$81)*(F66/365.25)</f>
        <v>83805.739917027517</v>
      </c>
      <c r="G81" s="247">
        <f t="shared" si="8"/>
        <v>174972.79482676744</v>
      </c>
      <c r="H81" s="247">
        <f t="shared" si="8"/>
        <v>274515.62156567088</v>
      </c>
      <c r="I81" s="247">
        <f t="shared" si="8"/>
        <v>383644.05384239415</v>
      </c>
      <c r="J81" s="247">
        <f t="shared" si="8"/>
        <v>503812.71662182093</v>
      </c>
      <c r="K81" s="247">
        <f t="shared" si="8"/>
        <v>636786.23691053072</v>
      </c>
      <c r="L81" s="247">
        <f t="shared" si="8"/>
        <v>784726.47376853379</v>
      </c>
      <c r="M81" s="247">
        <f t="shared" si="8"/>
        <v>950310.95905914123</v>
      </c>
      <c r="N81" s="247">
        <f t="shared" si="8"/>
        <v>1136896.4034597774</v>
      </c>
      <c r="O81" s="247">
        <f t="shared" si="8"/>
        <v>1215118.7628431211</v>
      </c>
      <c r="P81" s="228"/>
      <c r="Q81" s="229"/>
      <c r="R81" s="233"/>
      <c r="S81" s="233"/>
      <c r="T81" s="233"/>
      <c r="U81" s="231"/>
    </row>
    <row r="82" spans="1:21" x14ac:dyDescent="0.25">
      <c r="A82" s="216" t="s">
        <v>296</v>
      </c>
      <c r="B82" s="118">
        <v>0.3</v>
      </c>
      <c r="C82" s="268" t="s">
        <v>366</v>
      </c>
      <c r="D82" s="118"/>
      <c r="E82" s="118"/>
      <c r="F82" s="249">
        <f t="shared" ref="F82:I82" si="9">($C$76*$B$82)*(F66/365.25)</f>
        <v>502834.43950216501</v>
      </c>
      <c r="G82" s="249">
        <f t="shared" si="9"/>
        <v>1049836.7689606044</v>
      </c>
      <c r="H82" s="249">
        <f t="shared" si="9"/>
        <v>1647093.7293940249</v>
      </c>
      <c r="I82" s="249">
        <f t="shared" si="9"/>
        <v>2301864.3230543644</v>
      </c>
      <c r="J82" s="249">
        <f t="shared" ref="J82:O82" si="10">($C$76*$B$82)*(J66/365.25)</f>
        <v>3022876.2997309254</v>
      </c>
      <c r="K82" s="249">
        <f t="shared" si="10"/>
        <v>3820717.4214631841</v>
      </c>
      <c r="L82" s="249">
        <f t="shared" si="10"/>
        <v>4708358.842611202</v>
      </c>
      <c r="M82" s="249">
        <f t="shared" si="10"/>
        <v>5701865.7543548467</v>
      </c>
      <c r="N82" s="249">
        <f t="shared" si="10"/>
        <v>6821378.4207586627</v>
      </c>
      <c r="O82" s="249">
        <f t="shared" si="10"/>
        <v>7290712.5770587251</v>
      </c>
      <c r="P82" s="216"/>
      <c r="Q82" s="222"/>
      <c r="R82" s="269"/>
      <c r="S82" s="269"/>
      <c r="T82" s="269"/>
      <c r="U82" s="223"/>
    </row>
    <row r="83" spans="1:21" x14ac:dyDescent="0.25">
      <c r="A83" s="228" t="s">
        <v>297</v>
      </c>
      <c r="B83" s="117">
        <v>0.02</v>
      </c>
      <c r="C83" s="270"/>
      <c r="D83" s="228"/>
      <c r="E83" s="228"/>
      <c r="F83" s="247">
        <f t="shared" ref="F83:O83" si="11">($C$76*$B$83)*(F66/365.25)</f>
        <v>33522.295966811005</v>
      </c>
      <c r="G83" s="247">
        <f t="shared" si="11"/>
        <v>69989.117930706969</v>
      </c>
      <c r="H83" s="247">
        <f t="shared" si="11"/>
        <v>109806.24862626834</v>
      </c>
      <c r="I83" s="247">
        <f t="shared" si="11"/>
        <v>153457.62153695765</v>
      </c>
      <c r="J83" s="247">
        <f t="shared" si="11"/>
        <v>201525.08664872835</v>
      </c>
      <c r="K83" s="247">
        <f t="shared" si="11"/>
        <v>254714.49476421229</v>
      </c>
      <c r="L83" s="247">
        <f t="shared" si="11"/>
        <v>313890.58950741345</v>
      </c>
      <c r="M83" s="247">
        <f t="shared" si="11"/>
        <v>380124.38362365647</v>
      </c>
      <c r="N83" s="247">
        <f t="shared" si="11"/>
        <v>454758.56138391088</v>
      </c>
      <c r="O83" s="247">
        <f t="shared" si="11"/>
        <v>486047.50513724837</v>
      </c>
      <c r="P83" s="228"/>
      <c r="Q83" s="229"/>
      <c r="R83" s="233"/>
      <c r="S83" s="233"/>
      <c r="T83" s="233"/>
      <c r="U83" s="231"/>
    </row>
    <row r="84" spans="1:21" x14ac:dyDescent="0.25">
      <c r="A84" s="237" t="s">
        <v>298</v>
      </c>
      <c r="B84" s="237"/>
      <c r="C84" s="237"/>
      <c r="D84" s="237"/>
      <c r="E84" s="237"/>
      <c r="F84" s="251">
        <f t="shared" ref="F84:O84" si="12">SUM(F81:F83)</f>
        <v>620162.4753860035</v>
      </c>
      <c r="G84" s="251">
        <f t="shared" si="12"/>
        <v>1294798.6817180789</v>
      </c>
      <c r="H84" s="251">
        <f t="shared" si="12"/>
        <v>2031415.5995859641</v>
      </c>
      <c r="I84" s="251">
        <f t="shared" si="12"/>
        <v>2838965.9984337161</v>
      </c>
      <c r="J84" s="251">
        <f t="shared" si="12"/>
        <v>3728214.1030014744</v>
      </c>
      <c r="K84" s="251">
        <f t="shared" si="12"/>
        <v>4712218.1531379269</v>
      </c>
      <c r="L84" s="251">
        <f t="shared" si="12"/>
        <v>5806975.9058871493</v>
      </c>
      <c r="M84" s="251">
        <f t="shared" si="12"/>
        <v>7032301.0970376451</v>
      </c>
      <c r="N84" s="251">
        <f t="shared" si="12"/>
        <v>8413033.3856023513</v>
      </c>
      <c r="O84" s="251">
        <f t="shared" si="12"/>
        <v>8991878.8450390939</v>
      </c>
      <c r="P84" s="237"/>
      <c r="Q84" s="238"/>
      <c r="R84" s="271"/>
      <c r="S84" s="271"/>
      <c r="T84" s="271"/>
      <c r="U84" s="240"/>
    </row>
    <row r="85" spans="1:21" x14ac:dyDescent="0.25">
      <c r="A85" s="228" t="s">
        <v>299</v>
      </c>
      <c r="B85" s="228"/>
      <c r="C85" s="228"/>
      <c r="D85" s="228"/>
      <c r="E85" s="228"/>
      <c r="F85" s="252">
        <f t="shared" ref="F85:O85" si="13">F84/$C$76</f>
        <v>1.1615258173947849E-3</v>
      </c>
      <c r="G85" s="252">
        <f t="shared" si="13"/>
        <v>2.4250775511823626E-3</v>
      </c>
      <c r="H85" s="252">
        <f t="shared" si="13"/>
        <v>3.804715309982228E-3</v>
      </c>
      <c r="I85" s="252">
        <f t="shared" si="13"/>
        <v>5.3172070751850362E-3</v>
      </c>
      <c r="J85" s="252">
        <f t="shared" si="13"/>
        <v>6.9827135714978566E-3</v>
      </c>
      <c r="K85" s="252">
        <f t="shared" si="13"/>
        <v>8.8256920715161398E-3</v>
      </c>
      <c r="L85" s="252">
        <f t="shared" si="13"/>
        <v>1.0876105381060307E-2</v>
      </c>
      <c r="M85" s="252">
        <f t="shared" si="13"/>
        <v>1.3171063397247338E-2</v>
      </c>
      <c r="N85" s="252">
        <f t="shared" si="13"/>
        <v>1.5757089259389796E-2</v>
      </c>
      <c r="O85" s="252">
        <f t="shared" si="13"/>
        <v>1.6841230870826444E-2</v>
      </c>
      <c r="P85" s="228"/>
      <c r="Q85" s="229"/>
      <c r="R85" s="233"/>
      <c r="S85" s="233"/>
      <c r="T85" s="233"/>
      <c r="U85" s="231"/>
    </row>
    <row r="86" spans="1:21" x14ac:dyDescent="0.25">
      <c r="A86" s="228"/>
      <c r="B86" s="228"/>
      <c r="C86" s="228"/>
      <c r="D86" s="228"/>
      <c r="E86" s="228"/>
      <c r="F86" s="252"/>
      <c r="G86" s="252"/>
      <c r="H86" s="252"/>
      <c r="I86" s="252"/>
      <c r="J86" s="252"/>
      <c r="K86" s="252"/>
      <c r="L86" s="252"/>
      <c r="M86" s="252"/>
      <c r="N86" s="252"/>
      <c r="O86" s="252"/>
      <c r="P86" s="228"/>
      <c r="Q86" s="229"/>
      <c r="R86" s="233"/>
      <c r="S86" s="233"/>
      <c r="T86" s="233"/>
      <c r="U86" s="231"/>
    </row>
    <row r="87" spans="1:21" x14ac:dyDescent="0.25">
      <c r="A87" s="228" t="s">
        <v>447</v>
      </c>
      <c r="B87" s="228"/>
      <c r="C87" s="228"/>
      <c r="D87" s="228"/>
      <c r="E87" s="228"/>
      <c r="F87" s="303">
        <f>F84*F66</f>
        <v>711087.18573714851</v>
      </c>
      <c r="G87" s="303">
        <f t="shared" ref="G87:O87" si="14">G84*G66</f>
        <v>3099676.5696388371</v>
      </c>
      <c r="H87" s="303">
        <f t="shared" si="14"/>
        <v>7629734.9228024278</v>
      </c>
      <c r="I87" s="303">
        <f t="shared" si="14"/>
        <v>14901578.179724382</v>
      </c>
      <c r="J87" s="303">
        <f t="shared" si="14"/>
        <v>25698843.124562509</v>
      </c>
      <c r="K87" s="303">
        <f t="shared" si="14"/>
        <v>41054678.865380406</v>
      </c>
      <c r="L87" s="303">
        <f t="shared" si="14"/>
        <v>62346478.954425402</v>
      </c>
      <c r="M87" s="303">
        <f t="shared" si="14"/>
        <v>91433806.018172458</v>
      </c>
      <c r="N87" s="303">
        <f t="shared" si="14"/>
        <v>130863071.07890308</v>
      </c>
      <c r="O87" s="303">
        <f t="shared" si="14"/>
        <v>149490218.50785482</v>
      </c>
      <c r="P87" s="228"/>
      <c r="Q87" s="229"/>
      <c r="R87" s="230"/>
      <c r="S87" s="230"/>
      <c r="T87" s="230"/>
      <c r="U87" s="231"/>
    </row>
    <row r="88" spans="1:21" x14ac:dyDescent="0.25">
      <c r="A88" s="228" t="s">
        <v>448</v>
      </c>
      <c r="B88" s="228"/>
      <c r="C88" s="228"/>
      <c r="D88" s="228"/>
      <c r="E88" s="228"/>
      <c r="F88" s="252">
        <f>F87/$C$76</f>
        <v>1.3318221553766385E-3</v>
      </c>
      <c r="G88" s="252">
        <f t="shared" ref="G88:O88" si="15">G87/$C$76</f>
        <v>5.8055017904272092E-3</v>
      </c>
      <c r="H88" s="252">
        <f t="shared" si="15"/>
        <v>1.4290019864871103E-2</v>
      </c>
      <c r="I88" s="252">
        <f t="shared" si="15"/>
        <v>2.7909730857068382E-2</v>
      </c>
      <c r="J88" s="252">
        <f t="shared" si="15"/>
        <v>4.8132337816438449E-2</v>
      </c>
      <c r="K88" s="252">
        <f t="shared" si="15"/>
        <v>7.6892864885626078E-2</v>
      </c>
      <c r="L88" s="252">
        <f t="shared" si="15"/>
        <v>0.11677108468091635</v>
      </c>
      <c r="M88" s="252">
        <f t="shared" si="15"/>
        <v>0.17124984256209783</v>
      </c>
      <c r="N88" s="252">
        <f t="shared" si="15"/>
        <v>0.24509840829551302</v>
      </c>
      <c r="O88" s="252">
        <f t="shared" si="15"/>
        <v>0.27998589907714994</v>
      </c>
      <c r="P88" s="228"/>
      <c r="Q88" s="229"/>
      <c r="R88" s="230"/>
      <c r="S88" s="230"/>
      <c r="T88" s="230"/>
      <c r="U88" s="231"/>
    </row>
    <row r="89" spans="1:21" x14ac:dyDescent="0.25">
      <c r="A89" s="228"/>
      <c r="B89" s="228"/>
      <c r="C89" s="228"/>
      <c r="D89" s="228"/>
      <c r="E89" s="228"/>
      <c r="F89" s="252"/>
      <c r="G89" s="252"/>
      <c r="H89" s="252"/>
      <c r="I89" s="252"/>
      <c r="J89" s="252"/>
      <c r="K89" s="252"/>
      <c r="L89" s="252"/>
      <c r="M89" s="252"/>
      <c r="N89" s="252"/>
      <c r="O89" s="252"/>
      <c r="P89" s="228"/>
      <c r="Q89" s="229"/>
      <c r="R89" s="233"/>
      <c r="S89" s="233"/>
      <c r="T89" s="233"/>
      <c r="U89" s="231"/>
    </row>
    <row r="90" spans="1:21" x14ac:dyDescent="0.25">
      <c r="A90" s="216"/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22"/>
      <c r="R90" s="269"/>
      <c r="S90" s="269"/>
      <c r="T90" s="269"/>
      <c r="U90" s="223"/>
    </row>
    <row r="91" spans="1:21" x14ac:dyDescent="0.25">
      <c r="A91" s="314" t="s">
        <v>434</v>
      </c>
      <c r="B91" s="315"/>
      <c r="C91" s="316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9"/>
      <c r="R91" s="233"/>
      <c r="S91" s="233"/>
      <c r="T91" s="233"/>
      <c r="U91" s="231"/>
    </row>
    <row r="92" spans="1:21" x14ac:dyDescent="0.25">
      <c r="A92" s="216"/>
      <c r="B92" s="253" t="s">
        <v>301</v>
      </c>
      <c r="C92" s="253" t="s">
        <v>438</v>
      </c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22"/>
      <c r="R92" s="269"/>
      <c r="S92" s="269"/>
      <c r="T92" s="269"/>
      <c r="U92" s="223"/>
    </row>
    <row r="93" spans="1:21" x14ac:dyDescent="0.25">
      <c r="A93" s="228" t="s">
        <v>302</v>
      </c>
      <c r="B93" s="142">
        <v>820923577</v>
      </c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9"/>
      <c r="R93" s="233"/>
      <c r="S93" s="233"/>
      <c r="T93" s="233"/>
      <c r="U93" s="231"/>
    </row>
    <row r="94" spans="1:21" x14ac:dyDescent="0.25">
      <c r="A94" s="216" t="s">
        <v>187</v>
      </c>
      <c r="B94" s="146">
        <v>533920526</v>
      </c>
      <c r="C94" s="254">
        <f>B94/$B$93</f>
        <v>0.65039004964526681</v>
      </c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22"/>
      <c r="R94" s="269"/>
      <c r="S94" s="269"/>
      <c r="T94" s="269"/>
      <c r="U94" s="223"/>
    </row>
    <row r="95" spans="1:21" x14ac:dyDescent="0.25">
      <c r="A95" s="228" t="s">
        <v>376</v>
      </c>
      <c r="B95" s="142">
        <v>108766379</v>
      </c>
      <c r="C95" s="252">
        <f>B95/$B$93</f>
        <v>0.13249269730743768</v>
      </c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9"/>
      <c r="R95" s="233"/>
      <c r="S95" s="233"/>
      <c r="T95" s="233"/>
      <c r="U95" s="231"/>
    </row>
    <row r="96" spans="1:21" x14ac:dyDescent="0.25">
      <c r="A96" s="216" t="s">
        <v>303</v>
      </c>
      <c r="B96" s="146">
        <v>30815269</v>
      </c>
      <c r="C96" s="254">
        <f>B96/$B$93</f>
        <v>3.7537317557149417E-2</v>
      </c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22"/>
      <c r="R96" s="269"/>
      <c r="S96" s="269"/>
      <c r="T96" s="269"/>
      <c r="U96" s="223"/>
    </row>
    <row r="97" spans="1:26" x14ac:dyDescent="0.25">
      <c r="A97" s="228" t="s">
        <v>309</v>
      </c>
      <c r="B97" s="142">
        <v>23159543</v>
      </c>
      <c r="C97" s="252">
        <f>B97/$B$93</f>
        <v>2.8211570052153589E-2</v>
      </c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9"/>
      <c r="R97" s="233"/>
      <c r="S97" s="233"/>
      <c r="T97" s="233"/>
      <c r="U97" s="231"/>
    </row>
    <row r="98" spans="1:26" x14ac:dyDescent="0.25">
      <c r="A98" s="216" t="s">
        <v>425</v>
      </c>
      <c r="B98" s="146">
        <v>19270913</v>
      </c>
      <c r="C98" s="254">
        <f>B98/$B$93</f>
        <v>2.3474673574882598E-2</v>
      </c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22"/>
      <c r="R98" s="269"/>
      <c r="S98" s="269"/>
      <c r="T98" s="269"/>
      <c r="U98" s="223"/>
    </row>
    <row r="99" spans="1:26" x14ac:dyDescent="0.25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9"/>
      <c r="R99" s="233"/>
      <c r="S99" s="233"/>
      <c r="T99" s="233"/>
      <c r="U99" s="231"/>
    </row>
    <row r="100" spans="1:26" x14ac:dyDescent="0.25">
      <c r="A100" s="256" t="s">
        <v>423</v>
      </c>
      <c r="B100" s="272" t="s">
        <v>421</v>
      </c>
      <c r="C100" s="258">
        <f>SUM(C94:C99)</f>
        <v>0.87210630813689005</v>
      </c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22"/>
      <c r="R100" s="269"/>
      <c r="S100" s="269"/>
      <c r="T100" s="269"/>
      <c r="U100" s="223"/>
    </row>
    <row r="101" spans="1:26" x14ac:dyDescent="0.25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9"/>
      <c r="R101" s="233"/>
      <c r="S101" s="233"/>
      <c r="T101" s="233"/>
      <c r="U101" s="231"/>
    </row>
    <row r="102" spans="1:26" x14ac:dyDescent="0.25">
      <c r="A102" s="216"/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22"/>
      <c r="R102" s="269"/>
      <c r="S102" s="269"/>
      <c r="T102" s="269"/>
      <c r="U102" s="223"/>
    </row>
    <row r="103" spans="1:26" x14ac:dyDescent="0.25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9"/>
      <c r="R103" s="233"/>
      <c r="S103" s="233"/>
      <c r="T103" s="233"/>
      <c r="U103" s="231"/>
    </row>
    <row r="104" spans="1:26" x14ac:dyDescent="0.25">
      <c r="A104" s="216"/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22"/>
      <c r="R104" s="269"/>
      <c r="S104" s="269"/>
      <c r="T104" s="269"/>
      <c r="U104" s="223"/>
    </row>
    <row r="105" spans="1:26" ht="18.75" x14ac:dyDescent="0.35">
      <c r="A105" s="259" t="s">
        <v>337</v>
      </c>
      <c r="B105" s="273"/>
      <c r="C105" s="273"/>
      <c r="D105" s="273"/>
      <c r="E105" s="273"/>
      <c r="F105" s="273"/>
      <c r="G105" s="273"/>
      <c r="H105" s="273"/>
      <c r="I105" s="273"/>
      <c r="J105" s="273"/>
      <c r="K105" s="273"/>
      <c r="L105" s="273"/>
      <c r="M105" s="273"/>
      <c r="N105" s="273"/>
      <c r="O105" s="273"/>
      <c r="P105" s="273"/>
      <c r="Q105" s="274"/>
      <c r="R105" s="260"/>
      <c r="S105" s="260"/>
      <c r="T105" s="260"/>
      <c r="U105" s="260"/>
    </row>
    <row r="106" spans="1:26" x14ac:dyDescent="0.25">
      <c r="A106" s="273"/>
      <c r="B106" s="273"/>
      <c r="C106" s="273"/>
      <c r="D106" s="273"/>
      <c r="E106" s="273"/>
      <c r="F106" s="273"/>
      <c r="G106" s="273"/>
      <c r="H106" s="273"/>
      <c r="I106" s="273"/>
      <c r="J106" s="273"/>
      <c r="K106" s="273"/>
      <c r="L106" s="273"/>
      <c r="M106" s="273"/>
      <c r="N106" s="273"/>
      <c r="O106" s="273"/>
      <c r="P106" s="273"/>
      <c r="Q106" s="274"/>
      <c r="R106" s="260"/>
      <c r="S106" s="260"/>
      <c r="T106" s="260"/>
      <c r="U106" s="260"/>
    </row>
    <row r="107" spans="1:26" x14ac:dyDescent="0.25">
      <c r="A107" s="273"/>
      <c r="B107" s="273"/>
      <c r="C107" s="273"/>
      <c r="D107" s="273"/>
      <c r="E107" s="273"/>
      <c r="F107" s="273"/>
      <c r="G107" s="273"/>
      <c r="H107" s="273"/>
      <c r="I107" s="273"/>
      <c r="J107" s="273"/>
      <c r="K107" s="273"/>
      <c r="L107" s="273"/>
      <c r="M107" s="273"/>
      <c r="N107" s="273"/>
      <c r="O107" s="273"/>
      <c r="P107" s="273"/>
      <c r="Q107" s="274"/>
      <c r="R107" s="260"/>
      <c r="S107" s="260"/>
      <c r="T107" s="260"/>
      <c r="U107" s="260"/>
    </row>
    <row r="108" spans="1:26" x14ac:dyDescent="0.25">
      <c r="A108" s="273"/>
      <c r="B108" s="273"/>
      <c r="C108" s="273"/>
      <c r="D108" s="273"/>
      <c r="E108" s="273"/>
      <c r="F108" s="273"/>
      <c r="G108" s="273"/>
      <c r="H108" s="273"/>
      <c r="I108" s="273"/>
      <c r="J108" s="273"/>
      <c r="K108" s="273"/>
      <c r="L108" s="273"/>
      <c r="M108" s="273"/>
      <c r="N108" s="273"/>
      <c r="O108" s="273"/>
      <c r="P108" s="273"/>
      <c r="Q108" s="274"/>
      <c r="R108" s="260"/>
      <c r="S108" s="260"/>
      <c r="T108" s="260"/>
      <c r="U108" s="260"/>
    </row>
    <row r="109" spans="1:26" x14ac:dyDescent="0.25">
      <c r="A109" s="273"/>
      <c r="B109" s="273"/>
      <c r="C109" s="273"/>
      <c r="D109" s="273"/>
      <c r="E109" s="273"/>
      <c r="F109" s="273"/>
      <c r="G109" s="273"/>
      <c r="H109" s="273"/>
      <c r="I109" s="273"/>
      <c r="J109" s="273"/>
      <c r="K109" s="273"/>
      <c r="L109" s="273"/>
      <c r="M109" s="273"/>
      <c r="N109" s="273"/>
      <c r="O109" s="273"/>
      <c r="P109" s="273"/>
      <c r="Q109" s="274"/>
      <c r="R109" s="260"/>
      <c r="S109" s="260"/>
      <c r="T109" s="260"/>
      <c r="U109" s="260"/>
    </row>
    <row r="110" spans="1:26" x14ac:dyDescent="0.25">
      <c r="A110" s="53" t="s">
        <v>377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  <c r="L110" s="261"/>
      <c r="M110" s="261"/>
      <c r="N110" s="261"/>
      <c r="O110" s="261"/>
      <c r="P110" s="261"/>
      <c r="Q110" s="261"/>
      <c r="R110" s="261"/>
      <c r="S110" s="261"/>
      <c r="T110" s="261"/>
      <c r="U110" s="261"/>
      <c r="V110" s="192"/>
      <c r="W110" s="193"/>
      <c r="X110" s="193"/>
      <c r="Y110" s="193"/>
      <c r="Z110" s="192"/>
    </row>
    <row r="111" spans="1:26" x14ac:dyDescent="0.25">
      <c r="A111" s="111"/>
      <c r="B111" s="111"/>
      <c r="C111" s="112" t="s">
        <v>158</v>
      </c>
      <c r="D111" s="54" t="s">
        <v>136</v>
      </c>
      <c r="E111" s="322" t="s">
        <v>332</v>
      </c>
      <c r="F111" s="323"/>
      <c r="G111" s="323"/>
      <c r="H111" s="323"/>
      <c r="I111" s="323"/>
      <c r="J111" s="323"/>
      <c r="K111" s="323"/>
      <c r="L111" s="323"/>
      <c r="M111" s="323"/>
      <c r="N111" s="323"/>
      <c r="O111" s="324"/>
      <c r="P111" s="204" t="s">
        <v>333</v>
      </c>
      <c r="Q111" s="182"/>
      <c r="R111" s="183"/>
      <c r="S111" s="183"/>
      <c r="T111" s="183"/>
      <c r="U111" s="184"/>
    </row>
    <row r="112" spans="1:26" x14ac:dyDescent="0.25">
      <c r="A112" s="111" t="s">
        <v>0</v>
      </c>
      <c r="B112" s="111" t="s">
        <v>3</v>
      </c>
      <c r="C112" s="112" t="s">
        <v>157</v>
      </c>
      <c r="D112" s="54" t="s">
        <v>212</v>
      </c>
      <c r="E112" s="54" t="s">
        <v>17</v>
      </c>
      <c r="F112" s="112" t="s">
        <v>91</v>
      </c>
      <c r="G112" s="112" t="s">
        <v>92</v>
      </c>
      <c r="H112" s="112" t="s">
        <v>93</v>
      </c>
      <c r="I112" s="112" t="s">
        <v>18</v>
      </c>
      <c r="J112" s="112" t="s">
        <v>94</v>
      </c>
      <c r="K112" s="112" t="s">
        <v>19</v>
      </c>
      <c r="L112" s="112" t="s">
        <v>95</v>
      </c>
      <c r="M112" s="112" t="s">
        <v>20</v>
      </c>
      <c r="N112" s="112" t="s">
        <v>97</v>
      </c>
      <c r="O112" s="112" t="s">
        <v>98</v>
      </c>
      <c r="P112" s="204" t="s">
        <v>334</v>
      </c>
      <c r="Q112" s="209" t="s">
        <v>335</v>
      </c>
      <c r="R112" s="210"/>
      <c r="S112" s="210"/>
      <c r="T112" s="210"/>
      <c r="U112" s="211"/>
    </row>
    <row r="113" spans="1:140" x14ac:dyDescent="0.25">
      <c r="A113" s="111"/>
      <c r="B113" s="111" t="s">
        <v>106</v>
      </c>
      <c r="C113" s="111"/>
      <c r="D113" s="54" t="s">
        <v>15</v>
      </c>
      <c r="E113" s="54" t="s">
        <v>14</v>
      </c>
      <c r="F113" s="112" t="s">
        <v>14</v>
      </c>
      <c r="G113" s="112" t="s">
        <v>14</v>
      </c>
      <c r="H113" s="112" t="s">
        <v>14</v>
      </c>
      <c r="I113" s="112" t="s">
        <v>14</v>
      </c>
      <c r="J113" s="112" t="s">
        <v>14</v>
      </c>
      <c r="K113" s="112" t="s">
        <v>14</v>
      </c>
      <c r="L113" s="55" t="s">
        <v>14</v>
      </c>
      <c r="M113" s="112" t="s">
        <v>14</v>
      </c>
      <c r="N113" s="112" t="s">
        <v>14</v>
      </c>
      <c r="O113" s="112" t="s">
        <v>14</v>
      </c>
      <c r="P113" s="204" t="s">
        <v>336</v>
      </c>
      <c r="Q113" s="182"/>
      <c r="R113" s="183"/>
      <c r="S113" s="183"/>
      <c r="T113" s="183"/>
      <c r="U113" s="184"/>
    </row>
    <row r="114" spans="1:140" x14ac:dyDescent="0.25">
      <c r="A114" s="56" t="s">
        <v>1</v>
      </c>
      <c r="B114" s="100">
        <f>'Selected Routes Liners'!K14</f>
        <v>8212</v>
      </c>
      <c r="C114" s="212">
        <v>15</v>
      </c>
      <c r="D114" s="213">
        <f>'Selected Routes Liners'!E47</f>
        <v>4854</v>
      </c>
      <c r="E114" s="214">
        <f>'Environmental Inputs'!I16</f>
        <v>16.3</v>
      </c>
      <c r="F114" s="214">
        <f>'Environmental Inputs'!J16</f>
        <v>15.65</v>
      </c>
      <c r="G114" s="214">
        <f>'Environmental Inputs'!K16</f>
        <v>15</v>
      </c>
      <c r="H114" s="214">
        <f>'Environmental Inputs'!L16</f>
        <v>14.35</v>
      </c>
      <c r="I114" s="214">
        <f>'Environmental Inputs'!M16</f>
        <v>13.7</v>
      </c>
      <c r="J114" s="215">
        <f>'Environmental Inputs'!N16</f>
        <v>13.049999999999999</v>
      </c>
      <c r="K114" s="215">
        <f>'Environmental Inputs'!O16</f>
        <v>12.399999999999999</v>
      </c>
      <c r="L114" s="215">
        <f>'Environmental Inputs'!P16</f>
        <v>11.749999999999998</v>
      </c>
      <c r="M114" s="214">
        <f>'Environmental Inputs'!Q16</f>
        <v>11.099999999999998</v>
      </c>
      <c r="N114" s="214">
        <f>'Environmental Inputs'!R16</f>
        <v>10.449999999999998</v>
      </c>
      <c r="O114" s="214">
        <f>'Environmental Inputs'!S16</f>
        <v>10</v>
      </c>
      <c r="P114" s="214">
        <f>'Environmental Inputs'!T16</f>
        <v>0.65</v>
      </c>
      <c r="Q114" s="217"/>
      <c r="R114" s="218"/>
      <c r="S114" s="218"/>
      <c r="T114" s="218"/>
      <c r="U114" s="219"/>
    </row>
    <row r="115" spans="1:140" x14ac:dyDescent="0.25">
      <c r="A115" s="111"/>
      <c r="B115" s="111"/>
      <c r="C115" s="111"/>
      <c r="D115" s="111"/>
      <c r="E115" s="111"/>
      <c r="F115" s="111"/>
      <c r="G115" s="111"/>
      <c r="H115" s="111"/>
      <c r="I115" s="111"/>
      <c r="J115" s="220"/>
      <c r="K115" s="220"/>
      <c r="L115" s="220"/>
      <c r="M115" s="111"/>
      <c r="N115" s="111"/>
      <c r="O115" s="111"/>
      <c r="P115" s="111"/>
      <c r="Q115" s="111"/>
      <c r="R115" s="111"/>
      <c r="S115" s="111"/>
      <c r="T115" s="111"/>
      <c r="U115" s="111"/>
    </row>
    <row r="116" spans="1:140" x14ac:dyDescent="0.25">
      <c r="A116" s="216" t="s">
        <v>272</v>
      </c>
      <c r="B116" s="216"/>
      <c r="C116" s="216" t="s">
        <v>273</v>
      </c>
      <c r="D116" s="216"/>
      <c r="E116" s="216"/>
      <c r="F116" s="216">
        <f>'Selected Routes Liners'!U49-'Selected Routes Liners'!T49</f>
        <v>0.52850308548915592</v>
      </c>
      <c r="G116" s="216">
        <f>'Selected Routes Liners'!V49-'Selected Routes Liners'!T49</f>
        <v>1.1034287392983089</v>
      </c>
      <c r="H116" s="216">
        <f>'Selected Routes Liners'!W49-'Selected Routes Liners'!T49</f>
        <v>1.7311744178390391</v>
      </c>
      <c r="I116" s="216">
        <f>'Selected Routes Liners'!X49-'Selected Routes Liners'!T49</f>
        <v>2.4193696802392495</v>
      </c>
      <c r="J116" s="221">
        <f>'Selected Routes Liners'!Y49-'Selected Routes Liners'!T49</f>
        <v>3.1771878096527075</v>
      </c>
      <c r="K116" s="221">
        <f>'Selected Routes Liners'!Z49-'Selected Routes Liners'!T49</f>
        <v>4.0157570512167808</v>
      </c>
      <c r="L116" s="221">
        <f>'Selected Routes Liners'!AA49-'Selected Routes Liners'!T49</f>
        <v>4.9487107095802756</v>
      </c>
      <c r="M116" s="216">
        <f>'Selected Routes Liners'!AB49-'Selected Routes Liners'!T49</f>
        <v>5.9929340703174034</v>
      </c>
      <c r="N116" s="216">
        <f>'Selected Routes Liners'!AC49-'Selected Routes Liners'!T49</f>
        <v>7.1695955158309417</v>
      </c>
      <c r="O116" s="216">
        <f>'Selected Routes Liners'!AD49-'Selected Routes Liners'!T49</f>
        <v>7.6628881987577628</v>
      </c>
      <c r="P116" s="216"/>
      <c r="Q116" s="222"/>
      <c r="R116" s="214"/>
      <c r="S116" s="214"/>
      <c r="T116" s="214"/>
      <c r="U116" s="223"/>
    </row>
    <row r="117" spans="1:140" x14ac:dyDescent="0.25">
      <c r="A117" s="228" t="str">
        <f>A67</f>
        <v>Export economy</v>
      </c>
      <c r="B117" s="228"/>
      <c r="C117" s="228" t="s">
        <v>225</v>
      </c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9"/>
      <c r="R117" s="230"/>
      <c r="S117" s="230"/>
      <c r="T117" s="230"/>
      <c r="U117" s="231"/>
    </row>
    <row r="118" spans="1:140" x14ac:dyDescent="0.25">
      <c r="A118" s="216" t="s">
        <v>274</v>
      </c>
      <c r="B118" s="140">
        <v>2017</v>
      </c>
      <c r="C118" s="141">
        <v>4872415104315</v>
      </c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22"/>
      <c r="R118" s="214"/>
      <c r="S118" s="214"/>
      <c r="T118" s="214"/>
      <c r="U118" s="223"/>
    </row>
    <row r="119" spans="1:140" x14ac:dyDescent="0.25">
      <c r="A119" s="228" t="s">
        <v>163</v>
      </c>
      <c r="B119" s="232"/>
      <c r="C119" s="228" t="s">
        <v>226</v>
      </c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9"/>
      <c r="R119" s="233"/>
      <c r="S119" s="233"/>
      <c r="T119" s="233"/>
      <c r="U119" s="231"/>
      <c r="CG119" s="205"/>
      <c r="CH119" s="205"/>
      <c r="CI119" s="205"/>
      <c r="CJ119" s="205"/>
      <c r="CK119" s="205"/>
      <c r="CL119" s="205"/>
      <c r="CM119" s="205"/>
      <c r="CN119" s="205"/>
      <c r="CO119" s="205"/>
      <c r="CP119" s="205"/>
      <c r="CQ119" s="205"/>
      <c r="CR119" s="205"/>
      <c r="CS119" s="205"/>
      <c r="CU119" s="205"/>
      <c r="CV119" s="205"/>
      <c r="CW119" s="205"/>
      <c r="CX119" s="205"/>
      <c r="CY119" s="205"/>
      <c r="CZ119" s="205"/>
      <c r="DA119" s="205"/>
      <c r="DB119" s="205"/>
      <c r="DC119" s="205"/>
      <c r="DD119" s="205"/>
      <c r="DE119" s="205"/>
      <c r="DF119" s="205"/>
      <c r="DG119" s="205"/>
      <c r="DH119" s="205"/>
      <c r="DI119" s="205"/>
      <c r="DJ119" s="205"/>
      <c r="DK119" s="205"/>
      <c r="DL119" s="205"/>
      <c r="DM119" s="205"/>
      <c r="DN119" s="205"/>
      <c r="DO119" s="205"/>
      <c r="DP119" s="205"/>
      <c r="DQ119" s="205"/>
      <c r="DR119" s="205"/>
      <c r="DS119" s="205"/>
      <c r="DT119" s="205"/>
      <c r="DU119" s="205"/>
    </row>
    <row r="120" spans="1:140" x14ac:dyDescent="0.25">
      <c r="A120" s="216" t="str">
        <f>A70</f>
        <v>Economy of destination</v>
      </c>
      <c r="B120" s="234"/>
      <c r="C120" s="216" t="s">
        <v>375</v>
      </c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22"/>
      <c r="R120" s="214"/>
      <c r="S120" s="214"/>
      <c r="T120" s="214"/>
      <c r="U120" s="223"/>
      <c r="CG120" s="205"/>
      <c r="CH120" s="205"/>
      <c r="CI120" s="205"/>
      <c r="CJ120" s="205"/>
      <c r="CK120" s="205"/>
      <c r="CL120" s="205"/>
      <c r="CM120" s="205"/>
      <c r="CN120" s="205"/>
      <c r="CO120" s="205"/>
      <c r="CP120" s="205"/>
      <c r="CQ120" s="205"/>
      <c r="CR120" s="205"/>
      <c r="CS120" s="205"/>
      <c r="CU120" s="205"/>
      <c r="CV120" s="205"/>
      <c r="CW120" s="205"/>
      <c r="CX120" s="205"/>
      <c r="CY120" s="205"/>
      <c r="CZ120" s="205"/>
      <c r="DA120" s="205"/>
      <c r="DB120" s="205"/>
      <c r="DC120" s="205"/>
      <c r="DD120" s="205"/>
      <c r="DE120" s="205"/>
      <c r="DF120" s="205"/>
      <c r="DG120" s="205"/>
      <c r="DH120" s="205"/>
      <c r="DI120" s="205"/>
      <c r="DJ120" s="205"/>
      <c r="DK120" s="205"/>
      <c r="DL120" s="205"/>
      <c r="DM120" s="205"/>
      <c r="DN120" s="205"/>
      <c r="DO120" s="205"/>
      <c r="DP120" s="205"/>
      <c r="DQ120" s="205"/>
      <c r="DR120" s="205"/>
      <c r="DS120" s="205"/>
      <c r="DT120" s="205"/>
      <c r="DU120" s="205"/>
    </row>
    <row r="121" spans="1:140" x14ac:dyDescent="0.25">
      <c r="A121" s="228" t="s">
        <v>165</v>
      </c>
      <c r="B121" s="232"/>
      <c r="C121" s="228" t="s">
        <v>227</v>
      </c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9"/>
      <c r="R121" s="230"/>
      <c r="S121" s="230"/>
      <c r="T121" s="230"/>
      <c r="U121" s="231"/>
      <c r="CG121" s="205"/>
      <c r="CH121" s="205"/>
      <c r="CI121" s="205"/>
      <c r="CJ121" s="205"/>
      <c r="CK121" s="205"/>
      <c r="CL121" s="205"/>
      <c r="CM121" s="205"/>
      <c r="CN121" s="205"/>
      <c r="CO121" s="205"/>
      <c r="CP121" s="205"/>
      <c r="CQ121" s="205"/>
      <c r="CR121" s="205"/>
      <c r="CS121" s="205"/>
      <c r="CU121" s="205"/>
      <c r="CV121" s="205"/>
      <c r="CW121" s="205"/>
      <c r="CX121" s="205"/>
      <c r="CY121" s="205"/>
      <c r="CZ121" s="205"/>
      <c r="DA121" s="205"/>
      <c r="DB121" s="205"/>
      <c r="DC121" s="205"/>
      <c r="DD121" s="205"/>
      <c r="DE121" s="205"/>
      <c r="DF121" s="205"/>
      <c r="DG121" s="205"/>
      <c r="DH121" s="205"/>
      <c r="DI121" s="205"/>
      <c r="DJ121" s="205"/>
      <c r="DK121" s="205"/>
      <c r="DL121" s="205"/>
      <c r="DM121" s="205"/>
      <c r="DN121" s="205"/>
      <c r="DO121" s="205"/>
      <c r="DP121" s="205"/>
      <c r="DQ121" s="205"/>
      <c r="DR121" s="205"/>
      <c r="DS121" s="205"/>
      <c r="DT121" s="205"/>
      <c r="DU121" s="205"/>
    </row>
    <row r="122" spans="1:140" x14ac:dyDescent="0.25">
      <c r="A122" s="216" t="s">
        <v>275</v>
      </c>
      <c r="B122" s="234"/>
      <c r="C122" s="140">
        <v>8486</v>
      </c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22"/>
      <c r="R122" s="214"/>
      <c r="S122" s="214"/>
      <c r="T122" s="214"/>
      <c r="U122" s="223"/>
      <c r="CG122" s="205"/>
      <c r="CH122" s="205"/>
      <c r="CI122" s="205"/>
      <c r="CJ122" s="205"/>
      <c r="CK122" s="205"/>
      <c r="CL122" s="205"/>
      <c r="CM122" s="205"/>
      <c r="CN122" s="205"/>
      <c r="CO122" s="205"/>
      <c r="CP122" s="205"/>
      <c r="CQ122" s="205"/>
      <c r="CR122" s="205"/>
      <c r="CS122" s="205"/>
      <c r="CU122" s="205"/>
      <c r="CV122" s="205"/>
      <c r="CW122" s="205"/>
      <c r="CX122" s="205"/>
      <c r="CY122" s="205"/>
      <c r="CZ122" s="205"/>
      <c r="DA122" s="205"/>
      <c r="DB122" s="205"/>
      <c r="DC122" s="205"/>
      <c r="DD122" s="205"/>
      <c r="DE122" s="205"/>
      <c r="DF122" s="205"/>
      <c r="DG122" s="205"/>
      <c r="DH122" s="205"/>
      <c r="DI122" s="205"/>
      <c r="DJ122" s="205"/>
      <c r="DK122" s="205"/>
      <c r="DL122" s="205"/>
      <c r="DM122" s="205"/>
      <c r="DN122" s="205"/>
      <c r="DO122" s="205"/>
      <c r="DP122" s="205"/>
      <c r="DQ122" s="205"/>
      <c r="DR122" s="205"/>
      <c r="DS122" s="205"/>
      <c r="DT122" s="205"/>
      <c r="DU122" s="205"/>
    </row>
    <row r="123" spans="1:140" x14ac:dyDescent="0.25">
      <c r="A123" s="228" t="s">
        <v>278</v>
      </c>
      <c r="B123" s="232"/>
      <c r="C123" s="107" t="s">
        <v>228</v>
      </c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9"/>
      <c r="R123" s="233"/>
      <c r="S123" s="233"/>
      <c r="T123" s="233"/>
      <c r="U123" s="231"/>
      <c r="CG123" s="205"/>
      <c r="CH123" s="205"/>
      <c r="CI123" s="205"/>
      <c r="CJ123" s="205"/>
      <c r="CK123" s="205"/>
      <c r="CL123" s="205"/>
      <c r="CM123" s="205"/>
      <c r="CN123" s="205"/>
      <c r="CO123" s="205"/>
      <c r="CP123" s="205"/>
      <c r="CQ123" s="205"/>
      <c r="CR123" s="205"/>
      <c r="CS123" s="205"/>
      <c r="CU123" s="205"/>
      <c r="CV123" s="205"/>
      <c r="CW123" s="205"/>
      <c r="CX123" s="205"/>
      <c r="CY123" s="205"/>
      <c r="CZ123" s="205"/>
      <c r="DA123" s="205"/>
      <c r="DB123" s="205"/>
      <c r="DC123" s="205"/>
      <c r="DD123" s="205"/>
      <c r="DE123" s="205"/>
      <c r="DF123" s="205"/>
      <c r="DG123" s="205"/>
      <c r="DH123" s="205"/>
      <c r="DI123" s="205"/>
      <c r="DJ123" s="205"/>
      <c r="DK123" s="205"/>
      <c r="DL123" s="205"/>
      <c r="DM123" s="205"/>
      <c r="DN123" s="205"/>
      <c r="DO123" s="205"/>
      <c r="DP123" s="205"/>
      <c r="DQ123" s="205"/>
      <c r="DR123" s="205"/>
      <c r="DS123" s="205"/>
      <c r="DT123" s="205"/>
      <c r="DU123" s="205"/>
    </row>
    <row r="124" spans="1:140" x14ac:dyDescent="0.25">
      <c r="A124" s="216" t="s">
        <v>211</v>
      </c>
      <c r="B124" s="234"/>
      <c r="C124" s="216" t="s">
        <v>231</v>
      </c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22"/>
      <c r="R124" s="214"/>
      <c r="S124" s="214"/>
      <c r="T124" s="214"/>
      <c r="U124" s="223"/>
      <c r="CG124" s="205"/>
      <c r="CH124" s="205"/>
      <c r="CI124" s="205"/>
      <c r="CJ124" s="205"/>
      <c r="CK124" s="205"/>
      <c r="CL124" s="205"/>
      <c r="CM124" s="205"/>
      <c r="CN124" s="205"/>
      <c r="CO124" s="205"/>
      <c r="CP124" s="205"/>
      <c r="CQ124" s="205"/>
      <c r="CR124" s="205"/>
      <c r="CS124" s="205"/>
      <c r="CU124" s="205"/>
      <c r="CV124" s="205"/>
      <c r="CW124" s="205"/>
      <c r="CX124" s="205"/>
      <c r="CY124" s="205"/>
      <c r="CZ124" s="205"/>
      <c r="DA124" s="205"/>
      <c r="DB124" s="205"/>
      <c r="DC124" s="205"/>
      <c r="DD124" s="205"/>
      <c r="DE124" s="205"/>
      <c r="DF124" s="205"/>
      <c r="DG124" s="205"/>
      <c r="DH124" s="205"/>
      <c r="DI124" s="205"/>
      <c r="DJ124" s="205"/>
      <c r="DK124" s="205"/>
      <c r="DL124" s="205"/>
      <c r="DM124" s="205"/>
      <c r="DN124" s="205"/>
      <c r="DO124" s="205"/>
      <c r="DP124" s="205"/>
      <c r="DQ124" s="205"/>
      <c r="DR124" s="205"/>
      <c r="DS124" s="205"/>
      <c r="DT124" s="205"/>
      <c r="DU124" s="205"/>
    </row>
    <row r="125" spans="1:140" x14ac:dyDescent="0.25">
      <c r="A125" s="228" t="s">
        <v>279</v>
      </c>
      <c r="B125" s="145">
        <v>2017</v>
      </c>
      <c r="C125" s="142">
        <v>8520589</v>
      </c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9"/>
      <c r="R125" s="230"/>
      <c r="S125" s="230"/>
      <c r="T125" s="230"/>
      <c r="U125" s="231"/>
      <c r="CG125" s="205"/>
      <c r="CH125" s="205"/>
      <c r="CI125" s="205"/>
      <c r="CJ125" s="205"/>
      <c r="CK125" s="205"/>
      <c r="CL125" s="205"/>
      <c r="CM125" s="205"/>
      <c r="CN125" s="205"/>
      <c r="CO125" s="205"/>
      <c r="CP125" s="205"/>
      <c r="CQ125" s="205"/>
      <c r="CR125" s="205"/>
      <c r="CS125" s="205"/>
      <c r="CU125" s="205"/>
      <c r="CV125" s="205"/>
      <c r="CW125" s="205"/>
      <c r="CX125" s="205"/>
      <c r="CY125" s="205"/>
      <c r="CZ125" s="205"/>
      <c r="DA125" s="205"/>
      <c r="DB125" s="205"/>
      <c r="DC125" s="205"/>
      <c r="DD125" s="205"/>
      <c r="DE125" s="205"/>
      <c r="DF125" s="205"/>
      <c r="DG125" s="205"/>
      <c r="DH125" s="205"/>
      <c r="DI125" s="205"/>
      <c r="DJ125" s="205"/>
      <c r="DK125" s="205"/>
      <c r="DL125" s="205"/>
      <c r="DM125" s="205"/>
      <c r="DN125" s="205"/>
      <c r="DO125" s="205"/>
      <c r="DP125" s="205"/>
      <c r="DQ125" s="205"/>
      <c r="DR125" s="205"/>
      <c r="DS125" s="205"/>
      <c r="DT125" s="205"/>
      <c r="DU125" s="205"/>
    </row>
    <row r="126" spans="1:140" x14ac:dyDescent="0.25">
      <c r="A126" s="216" t="s">
        <v>280</v>
      </c>
      <c r="B126" s="140">
        <v>2017</v>
      </c>
      <c r="C126" s="141">
        <v>2566824503</v>
      </c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22"/>
      <c r="R126" s="214"/>
      <c r="S126" s="214"/>
      <c r="T126" s="214"/>
      <c r="U126" s="223"/>
      <c r="CG126" s="205"/>
      <c r="CH126" s="205"/>
      <c r="CI126" s="205"/>
      <c r="CJ126" s="205"/>
      <c r="CK126" s="205"/>
      <c r="CL126" s="205"/>
      <c r="CM126" s="205"/>
      <c r="CN126" s="205"/>
      <c r="CO126" s="205"/>
      <c r="CP126" s="205"/>
      <c r="CQ126" s="205"/>
      <c r="CR126" s="205"/>
      <c r="CS126" s="205"/>
      <c r="CU126" s="205"/>
      <c r="CV126" s="205"/>
      <c r="CW126" s="205"/>
      <c r="CX126" s="205"/>
      <c r="CY126" s="205"/>
      <c r="CZ126" s="205"/>
      <c r="DA126" s="205"/>
      <c r="DB126" s="205"/>
      <c r="DC126" s="205"/>
      <c r="DD126" s="205"/>
      <c r="DE126" s="205"/>
      <c r="DF126" s="205"/>
      <c r="DG126" s="205"/>
      <c r="DH126" s="205"/>
      <c r="DI126" s="205"/>
      <c r="DJ126" s="205"/>
      <c r="DK126" s="205"/>
      <c r="DL126" s="205"/>
      <c r="DM126" s="205"/>
      <c r="DN126" s="205"/>
      <c r="DO126" s="205"/>
      <c r="DP126" s="205"/>
      <c r="DQ126" s="205"/>
      <c r="DR126" s="205"/>
      <c r="DS126" s="205"/>
      <c r="DT126" s="205"/>
      <c r="DU126" s="205"/>
    </row>
    <row r="127" spans="1:140" x14ac:dyDescent="0.25">
      <c r="A127" s="107" t="s">
        <v>285</v>
      </c>
      <c r="B127" s="228"/>
      <c r="C127" s="235">
        <f>C126/C118</f>
        <v>5.2680743492622905E-4</v>
      </c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9"/>
      <c r="R127" s="233"/>
      <c r="S127" s="233"/>
      <c r="T127" s="233"/>
      <c r="U127" s="231"/>
      <c r="EJ127" s="205"/>
    </row>
    <row r="128" spans="1:140" x14ac:dyDescent="0.25">
      <c r="A128" s="216" t="s">
        <v>289</v>
      </c>
      <c r="B128" s="216"/>
      <c r="C128" s="236">
        <f>C126/C125</f>
        <v>301.24965574562981</v>
      </c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22"/>
      <c r="R128" s="214"/>
      <c r="S128" s="214"/>
      <c r="T128" s="214"/>
      <c r="U128" s="223"/>
      <c r="EJ128" s="205"/>
    </row>
    <row r="129" spans="1:178" x14ac:dyDescent="0.25">
      <c r="A129" s="228" t="s">
        <v>291</v>
      </c>
      <c r="B129" s="228"/>
      <c r="C129" s="147">
        <v>695456.02674593998</v>
      </c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9"/>
      <c r="R129" s="230"/>
      <c r="S129" s="230"/>
      <c r="T129" s="230"/>
      <c r="U129" s="231"/>
      <c r="EJ129" s="205"/>
    </row>
    <row r="130" spans="1:178" s="241" customFormat="1" x14ac:dyDescent="0.25">
      <c r="A130" s="317" t="s">
        <v>341</v>
      </c>
      <c r="B130" s="318"/>
      <c r="C130" s="319"/>
      <c r="D130" s="317" t="s">
        <v>339</v>
      </c>
      <c r="E130" s="318"/>
      <c r="F130" s="318"/>
      <c r="G130" s="318"/>
      <c r="H130" s="318"/>
      <c r="I130" s="318"/>
      <c r="J130" s="318"/>
      <c r="K130" s="318"/>
      <c r="L130" s="318"/>
      <c r="M130" s="318"/>
      <c r="N130" s="318"/>
      <c r="O130" s="319"/>
      <c r="P130" s="237"/>
      <c r="Q130" s="238"/>
      <c r="R130" s="239"/>
      <c r="S130" s="239"/>
      <c r="T130" s="239"/>
      <c r="U130" s="240"/>
      <c r="CG130" s="242"/>
      <c r="CH130" s="242"/>
      <c r="CI130" s="242"/>
      <c r="CJ130" s="243"/>
      <c r="CK130" s="243"/>
      <c r="CL130" s="243"/>
      <c r="CM130" s="243"/>
      <c r="CN130" s="243"/>
      <c r="CO130" s="243"/>
      <c r="CP130" s="243"/>
      <c r="CQ130" s="243"/>
      <c r="CR130" s="243"/>
      <c r="CS130" s="243"/>
      <c r="CU130" s="242"/>
      <c r="CV130" s="242"/>
      <c r="CW130" s="242"/>
      <c r="CX130" s="242"/>
      <c r="CY130" s="242"/>
      <c r="CZ130" s="242"/>
      <c r="DA130" s="242"/>
      <c r="DB130" s="242"/>
      <c r="DC130" s="242"/>
      <c r="DD130" s="242"/>
      <c r="DE130" s="242"/>
      <c r="DF130" s="242"/>
      <c r="DG130" s="242"/>
      <c r="DH130" s="242"/>
      <c r="DI130" s="242"/>
      <c r="DJ130" s="242"/>
      <c r="DK130" s="242"/>
      <c r="DL130" s="242"/>
      <c r="DM130" s="242"/>
      <c r="DN130" s="242"/>
      <c r="DO130" s="242"/>
      <c r="DP130" s="242"/>
      <c r="DQ130" s="242"/>
      <c r="DR130" s="242"/>
      <c r="DS130" s="242"/>
      <c r="DT130" s="242"/>
      <c r="DU130" s="242"/>
      <c r="EJ130" s="244"/>
    </row>
    <row r="131" spans="1:178" x14ac:dyDescent="0.25">
      <c r="A131" s="228" t="s">
        <v>295</v>
      </c>
      <c r="B131" s="117">
        <v>0.05</v>
      </c>
      <c r="C131" s="246" t="s">
        <v>359</v>
      </c>
      <c r="D131" s="228"/>
      <c r="E131" s="228"/>
      <c r="F131" s="275">
        <f t="shared" ref="F131:O131" si="16">($C$126*$B$131)*(F116/365.25)</f>
        <v>185704.95136819567</v>
      </c>
      <c r="G131" s="275">
        <f t="shared" si="16"/>
        <v>387721.82414035575</v>
      </c>
      <c r="H131" s="275">
        <f t="shared" si="16"/>
        <v>608298.55094811856</v>
      </c>
      <c r="I131" s="247">
        <f t="shared" si="16"/>
        <v>850115.99959662976</v>
      </c>
      <c r="J131" s="247">
        <f t="shared" si="16"/>
        <v>1116397.4702874017</v>
      </c>
      <c r="K131" s="247">
        <f t="shared" si="16"/>
        <v>1411053.1960517808</v>
      </c>
      <c r="L131" s="247">
        <f t="shared" si="16"/>
        <v>1738873.6355385585</v>
      </c>
      <c r="M131" s="247">
        <f t="shared" si="16"/>
        <v>2105791.9256063295</v>
      </c>
      <c r="N131" s="247">
        <f t="shared" si="16"/>
        <v>2519246.1939265961</v>
      </c>
      <c r="O131" s="247">
        <f t="shared" si="16"/>
        <v>2692578.9448762438</v>
      </c>
      <c r="P131" s="228"/>
      <c r="Q131" s="229"/>
      <c r="R131" s="233"/>
      <c r="S131" s="233"/>
      <c r="T131" s="233"/>
      <c r="U131" s="231"/>
      <c r="EJ131" s="205"/>
    </row>
    <row r="132" spans="1:178" x14ac:dyDescent="0.25">
      <c r="A132" s="216" t="s">
        <v>296</v>
      </c>
      <c r="B132" s="118">
        <v>0.1</v>
      </c>
      <c r="C132" s="248" t="s">
        <v>360</v>
      </c>
      <c r="D132" s="216"/>
      <c r="E132" s="216"/>
      <c r="F132" s="276">
        <f t="shared" ref="F132:O132" si="17">($C$126*$B$132)*(F116/365.25)</f>
        <v>371409.90273639135</v>
      </c>
      <c r="G132" s="276">
        <f t="shared" si="17"/>
        <v>775443.6482807115</v>
      </c>
      <c r="H132" s="276">
        <f t="shared" si="17"/>
        <v>1216597.1018962371</v>
      </c>
      <c r="I132" s="249">
        <f t="shared" si="17"/>
        <v>1700231.9991932595</v>
      </c>
      <c r="J132" s="249">
        <f t="shared" si="17"/>
        <v>2232794.9405748034</v>
      </c>
      <c r="K132" s="249">
        <f t="shared" si="17"/>
        <v>2822106.3921035617</v>
      </c>
      <c r="L132" s="249">
        <f t="shared" si="17"/>
        <v>3477747.271077117</v>
      </c>
      <c r="M132" s="249">
        <f t="shared" si="17"/>
        <v>4211583.8512126589</v>
      </c>
      <c r="N132" s="249">
        <f t="shared" si="17"/>
        <v>5038492.3878531922</v>
      </c>
      <c r="O132" s="249">
        <f t="shared" si="17"/>
        <v>5385157.8897524877</v>
      </c>
      <c r="P132" s="216"/>
      <c r="Q132" s="222"/>
      <c r="R132" s="269"/>
      <c r="S132" s="269"/>
      <c r="T132" s="269"/>
      <c r="U132" s="223"/>
      <c r="EJ132" s="205"/>
    </row>
    <row r="133" spans="1:178" x14ac:dyDescent="0.25">
      <c r="A133" s="228" t="s">
        <v>297</v>
      </c>
      <c r="B133" s="117">
        <v>0.02</v>
      </c>
      <c r="C133" s="246" t="s">
        <v>361</v>
      </c>
      <c r="D133" s="228"/>
      <c r="E133" s="228"/>
      <c r="F133" s="275">
        <f t="shared" ref="F133:O133" si="18">($C$126*$B$133)*(F116/365.25)</f>
        <v>74281.980547278261</v>
      </c>
      <c r="G133" s="275">
        <f t="shared" si="18"/>
        <v>155088.7296561423</v>
      </c>
      <c r="H133" s="275">
        <f t="shared" si="18"/>
        <v>243319.42037924743</v>
      </c>
      <c r="I133" s="247">
        <f t="shared" si="18"/>
        <v>340046.39983865194</v>
      </c>
      <c r="J133" s="247">
        <f t="shared" si="18"/>
        <v>446558.98811496072</v>
      </c>
      <c r="K133" s="247">
        <f t="shared" si="18"/>
        <v>564421.27842071233</v>
      </c>
      <c r="L133" s="247">
        <f t="shared" si="18"/>
        <v>695549.45421542332</v>
      </c>
      <c r="M133" s="247">
        <f t="shared" si="18"/>
        <v>842316.77024253178</v>
      </c>
      <c r="N133" s="247">
        <f t="shared" si="18"/>
        <v>1007698.4775706385</v>
      </c>
      <c r="O133" s="247">
        <f t="shared" si="18"/>
        <v>1077031.5779504974</v>
      </c>
      <c r="P133" s="228"/>
      <c r="Q133" s="229"/>
      <c r="R133" s="233"/>
      <c r="S133" s="233"/>
      <c r="T133" s="233"/>
      <c r="U133" s="231"/>
      <c r="EJ133" s="205"/>
    </row>
    <row r="134" spans="1:178" x14ac:dyDescent="0.25">
      <c r="A134" s="237" t="s">
        <v>298</v>
      </c>
      <c r="B134" s="237"/>
      <c r="C134" s="237"/>
      <c r="D134" s="237"/>
      <c r="E134" s="237"/>
      <c r="F134" s="277">
        <f t="shared" ref="F134:O134" si="19">SUM(F131:F133)</f>
        <v>631396.8346518653</v>
      </c>
      <c r="G134" s="277">
        <f t="shared" si="19"/>
        <v>1318254.2020772095</v>
      </c>
      <c r="H134" s="277">
        <f t="shared" si="19"/>
        <v>2068215.0732236032</v>
      </c>
      <c r="I134" s="251">
        <f t="shared" si="19"/>
        <v>2890394.3986285413</v>
      </c>
      <c r="J134" s="251">
        <f t="shared" si="19"/>
        <v>3795751.398977166</v>
      </c>
      <c r="K134" s="251">
        <f t="shared" si="19"/>
        <v>4797580.8665760551</v>
      </c>
      <c r="L134" s="251">
        <f t="shared" si="19"/>
        <v>5912170.3608310986</v>
      </c>
      <c r="M134" s="251">
        <f t="shared" si="19"/>
        <v>7159692.5470615206</v>
      </c>
      <c r="N134" s="251">
        <f t="shared" si="19"/>
        <v>8565437.0593504272</v>
      </c>
      <c r="O134" s="251">
        <f t="shared" si="19"/>
        <v>9154768.4125792291</v>
      </c>
      <c r="P134" s="237"/>
      <c r="Q134" s="238"/>
      <c r="R134" s="271"/>
      <c r="S134" s="271"/>
      <c r="T134" s="271"/>
      <c r="U134" s="240"/>
      <c r="EJ134" s="205"/>
    </row>
    <row r="135" spans="1:178" x14ac:dyDescent="0.25">
      <c r="A135" s="228" t="s">
        <v>299</v>
      </c>
      <c r="B135" s="228"/>
      <c r="C135" s="228"/>
      <c r="D135" s="228"/>
      <c r="E135" s="228"/>
      <c r="F135" s="252">
        <f t="shared" ref="F135:O135" si="20">F134/$C$126</f>
        <v>2.4598364006339911E-4</v>
      </c>
      <c r="G135" s="252">
        <f t="shared" si="20"/>
        <v>5.1357395121344983E-4</v>
      </c>
      <c r="H135" s="252">
        <f t="shared" si="20"/>
        <v>8.0574853123240703E-4</v>
      </c>
      <c r="I135" s="252">
        <f t="shared" si="20"/>
        <v>1.1260584411791168E-3</v>
      </c>
      <c r="J135" s="252">
        <f t="shared" si="20"/>
        <v>1.478773244739111E-3</v>
      </c>
      <c r="K135" s="252">
        <f t="shared" si="20"/>
        <v>1.8690724126128756E-3</v>
      </c>
      <c r="L135" s="252">
        <f t="shared" si="20"/>
        <v>2.3033013569572812E-3</v>
      </c>
      <c r="M135" s="252">
        <f t="shared" si="20"/>
        <v>2.7893190744803795E-3</v>
      </c>
      <c r="N135" s="252">
        <f t="shared" si="20"/>
        <v>3.3369780634942099E-3</v>
      </c>
      <c r="O135" s="252">
        <f t="shared" si="20"/>
        <v>3.5665735627346197E-3</v>
      </c>
      <c r="P135" s="228"/>
      <c r="Q135" s="229"/>
      <c r="R135" s="233"/>
      <c r="S135" s="233"/>
      <c r="T135" s="233"/>
      <c r="U135" s="231"/>
      <c r="DW135" s="278"/>
      <c r="DX135" s="278"/>
      <c r="DY135" s="278"/>
      <c r="DZ135" s="278"/>
      <c r="EA135" s="278"/>
      <c r="EB135" s="278"/>
      <c r="EC135" s="278"/>
      <c r="ED135" s="278"/>
      <c r="EE135" s="278"/>
      <c r="EF135" s="278"/>
      <c r="EG135" s="278"/>
      <c r="EH135" s="278"/>
      <c r="EI135" s="278"/>
      <c r="EJ135" s="278"/>
      <c r="EK135" s="278"/>
      <c r="EL135" s="278"/>
      <c r="EM135" s="278"/>
      <c r="EN135" s="278"/>
      <c r="EO135" s="278"/>
      <c r="EP135" s="278"/>
      <c r="EQ135" s="278"/>
      <c r="ER135" s="278"/>
      <c r="ES135" s="278"/>
      <c r="ET135" s="278"/>
      <c r="EU135" s="278"/>
      <c r="EV135" s="278"/>
      <c r="EW135" s="278"/>
      <c r="EX135" s="278"/>
      <c r="EY135" s="278"/>
      <c r="EZ135" s="278"/>
      <c r="FA135" s="278"/>
      <c r="FB135" s="278"/>
      <c r="FC135" s="278"/>
      <c r="FD135" s="278"/>
      <c r="FE135" s="278"/>
      <c r="FF135" s="278"/>
      <c r="FG135" s="278"/>
      <c r="FH135" s="278"/>
      <c r="FI135" s="278"/>
      <c r="FJ135" s="278"/>
      <c r="FK135" s="278"/>
      <c r="FL135" s="278"/>
      <c r="FM135" s="278"/>
      <c r="FN135" s="278"/>
      <c r="FO135" s="278"/>
      <c r="FP135" s="278"/>
      <c r="FQ135" s="278"/>
      <c r="FR135" s="278"/>
      <c r="FS135" s="278"/>
      <c r="FT135" s="278"/>
      <c r="FU135" s="278"/>
      <c r="FV135" s="278"/>
    </row>
    <row r="136" spans="1:178" x14ac:dyDescent="0.25">
      <c r="A136" s="228"/>
      <c r="B136" s="228"/>
      <c r="C136" s="228"/>
      <c r="D136" s="228"/>
      <c r="E136" s="228"/>
      <c r="F136" s="252"/>
      <c r="G136" s="252"/>
      <c r="H136" s="252"/>
      <c r="I136" s="252"/>
      <c r="J136" s="252"/>
      <c r="K136" s="252"/>
      <c r="L136" s="252"/>
      <c r="M136" s="252"/>
      <c r="N136" s="252"/>
      <c r="O136" s="252"/>
      <c r="P136" s="228"/>
      <c r="Q136" s="229"/>
      <c r="R136" s="230"/>
      <c r="S136" s="230"/>
      <c r="T136" s="230"/>
      <c r="U136" s="231"/>
    </row>
    <row r="137" spans="1:178" x14ac:dyDescent="0.25">
      <c r="A137" s="228" t="s">
        <v>447</v>
      </c>
      <c r="B137" s="228"/>
      <c r="C137" s="228"/>
      <c r="D137" s="228"/>
      <c r="E137" s="228"/>
      <c r="F137" s="303">
        <f>F134*F116</f>
        <v>333695.17528159718</v>
      </c>
      <c r="G137" s="303">
        <f t="shared" ref="G137:O137" si="21">G134*G116</f>
        <v>1454599.5722727533</v>
      </c>
      <c r="H137" s="303">
        <f t="shared" si="21"/>
        <v>3580441.0253537968</v>
      </c>
      <c r="I137" s="303">
        <f t="shared" si="21"/>
        <v>6992932.5719752517</v>
      </c>
      <c r="J137" s="303">
        <f t="shared" si="21"/>
        <v>12059815.073302463</v>
      </c>
      <c r="K137" s="303">
        <f t="shared" si="21"/>
        <v>19265919.193735506</v>
      </c>
      <c r="L137" s="303">
        <f t="shared" si="21"/>
        <v>29257620.781507939</v>
      </c>
      <c r="M137" s="303">
        <f t="shared" si="21"/>
        <v>42907565.39828258</v>
      </c>
      <c r="N137" s="303">
        <f t="shared" si="21"/>
        <v>61410719.131850988</v>
      </c>
      <c r="O137" s="303">
        <f t="shared" si="21"/>
        <v>70151966.831113711</v>
      </c>
      <c r="P137" s="228"/>
      <c r="Q137" s="229"/>
      <c r="R137" s="230"/>
      <c r="S137" s="230"/>
      <c r="T137" s="230"/>
      <c r="U137" s="231"/>
    </row>
    <row r="138" spans="1:178" x14ac:dyDescent="0.25">
      <c r="A138" s="228" t="s">
        <v>448</v>
      </c>
      <c r="B138" s="228"/>
      <c r="C138" s="228"/>
      <c r="D138" s="228"/>
      <c r="E138" s="228"/>
      <c r="F138" s="252">
        <f>F137/$C$126</f>
        <v>1.3000311275336037E-4</v>
      </c>
      <c r="G138" s="252">
        <f t="shared" ref="G138:O138" si="22">G137/$C$126</f>
        <v>5.6669225752390806E-4</v>
      </c>
      <c r="H138" s="252">
        <f t="shared" si="22"/>
        <v>1.394891244480923E-3</v>
      </c>
      <c r="I138" s="252">
        <f t="shared" si="22"/>
        <v>2.7243516507662277E-3</v>
      </c>
      <c r="J138" s="252">
        <f t="shared" si="22"/>
        <v>4.6983403264256839E-3</v>
      </c>
      <c r="K138" s="252">
        <f t="shared" si="22"/>
        <v>7.5057407201849146E-3</v>
      </c>
      <c r="L138" s="252">
        <f t="shared" si="22"/>
        <v>1.1398372092565277E-2</v>
      </c>
      <c r="M138" s="252">
        <f t="shared" si="22"/>
        <v>1.6716205314439677E-2</v>
      </c>
      <c r="N138" s="252">
        <f t="shared" si="22"/>
        <v>2.3924782960454305E-2</v>
      </c>
      <c r="O138" s="252">
        <f t="shared" si="22"/>
        <v>2.7330254463880543E-2</v>
      </c>
      <c r="P138" s="228"/>
      <c r="Q138" s="229"/>
      <c r="R138" s="230"/>
      <c r="S138" s="230"/>
      <c r="T138" s="230"/>
      <c r="U138" s="231"/>
    </row>
    <row r="139" spans="1:178" x14ac:dyDescent="0.25">
      <c r="A139" s="228"/>
      <c r="B139" s="228"/>
      <c r="C139" s="228"/>
      <c r="D139" s="228"/>
      <c r="E139" s="228"/>
      <c r="F139" s="252"/>
      <c r="G139" s="252"/>
      <c r="H139" s="252"/>
      <c r="I139" s="252"/>
      <c r="J139" s="252"/>
      <c r="K139" s="252"/>
      <c r="L139" s="252"/>
      <c r="M139" s="252"/>
      <c r="N139" s="252"/>
      <c r="O139" s="252"/>
      <c r="P139" s="228"/>
      <c r="Q139" s="229"/>
      <c r="R139" s="230"/>
      <c r="S139" s="230"/>
      <c r="T139" s="230"/>
      <c r="U139" s="231"/>
    </row>
    <row r="140" spans="1:178" x14ac:dyDescent="0.25">
      <c r="A140" s="216"/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22"/>
      <c r="R140" s="214"/>
      <c r="S140" s="214"/>
      <c r="T140" s="214"/>
      <c r="U140" s="223"/>
      <c r="EJ140" s="205"/>
    </row>
    <row r="141" spans="1:178" x14ac:dyDescent="0.25">
      <c r="A141" s="314" t="s">
        <v>435</v>
      </c>
      <c r="B141" s="315"/>
      <c r="C141" s="316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9"/>
      <c r="R141" s="233"/>
      <c r="S141" s="233"/>
      <c r="T141" s="233"/>
      <c r="U141" s="231"/>
      <c r="EJ141" s="205"/>
    </row>
    <row r="142" spans="1:178" x14ac:dyDescent="0.25">
      <c r="A142" s="216"/>
      <c r="B142" s="253" t="s">
        <v>301</v>
      </c>
      <c r="C142" s="253" t="s">
        <v>438</v>
      </c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22"/>
      <c r="R142" s="269"/>
      <c r="S142" s="269"/>
      <c r="T142" s="269"/>
      <c r="U142" s="223"/>
      <c r="EJ142" s="205"/>
    </row>
    <row r="143" spans="1:178" x14ac:dyDescent="0.25">
      <c r="A143" s="228" t="s">
        <v>302</v>
      </c>
      <c r="B143" s="142">
        <v>22759660490</v>
      </c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9"/>
      <c r="R143" s="233"/>
      <c r="S143" s="233"/>
      <c r="T143" s="233"/>
      <c r="U143" s="231"/>
      <c r="EJ143" s="205"/>
    </row>
    <row r="144" spans="1:178" x14ac:dyDescent="0.25">
      <c r="A144" s="216" t="s">
        <v>426</v>
      </c>
      <c r="B144" s="146">
        <v>7026452897</v>
      </c>
      <c r="C144" s="254">
        <f>B144/$B$143</f>
        <v>0.30872397679601765</v>
      </c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22"/>
      <c r="R144" s="269"/>
      <c r="S144" s="269"/>
      <c r="T144" s="269"/>
      <c r="U144" s="223"/>
      <c r="EJ144" s="205"/>
    </row>
    <row r="145" spans="1:178" x14ac:dyDescent="0.25">
      <c r="A145" s="228" t="s">
        <v>187</v>
      </c>
      <c r="B145" s="142">
        <v>6556058590</v>
      </c>
      <c r="C145" s="252">
        <f>B145/$B$143</f>
        <v>0.28805608031282193</v>
      </c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9"/>
      <c r="R145" s="233"/>
      <c r="S145" s="233"/>
      <c r="T145" s="233"/>
      <c r="U145" s="231"/>
      <c r="EJ145" s="205"/>
    </row>
    <row r="146" spans="1:178" x14ac:dyDescent="0.25">
      <c r="A146" s="216" t="s">
        <v>309</v>
      </c>
      <c r="B146" s="146">
        <v>4021424382</v>
      </c>
      <c r="C146" s="254">
        <f>B146/$B$143</f>
        <v>0.17669087743057102</v>
      </c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22"/>
      <c r="R146" s="269"/>
      <c r="S146" s="269"/>
      <c r="T146" s="269"/>
      <c r="U146" s="223"/>
      <c r="DW146" s="279"/>
      <c r="DX146" s="279"/>
      <c r="DY146" s="279"/>
      <c r="DZ146" s="279"/>
      <c r="EA146" s="279"/>
      <c r="EB146" s="279"/>
      <c r="EC146" s="279"/>
      <c r="ED146" s="279"/>
      <c r="EE146" s="279"/>
      <c r="EF146" s="279"/>
      <c r="EG146" s="279"/>
      <c r="EH146" s="279"/>
      <c r="EI146" s="279"/>
      <c r="EJ146" s="279"/>
      <c r="EK146" s="279"/>
      <c r="EL146" s="279"/>
      <c r="EM146" s="279"/>
      <c r="EN146" s="279"/>
      <c r="EO146" s="279"/>
      <c r="EP146" s="279"/>
      <c r="EQ146" s="279"/>
      <c r="ER146" s="279"/>
      <c r="ES146" s="279"/>
      <c r="ET146" s="279"/>
      <c r="EU146" s="279"/>
      <c r="EV146" s="279"/>
      <c r="EW146" s="279"/>
      <c r="EX146" s="279"/>
      <c r="EY146" s="279"/>
      <c r="EZ146" s="279"/>
      <c r="FA146" s="279"/>
      <c r="FB146" s="279"/>
      <c r="FC146" s="279"/>
      <c r="FD146" s="279"/>
      <c r="FE146" s="279"/>
      <c r="FF146" s="279"/>
      <c r="FG146" s="279"/>
      <c r="FH146" s="279"/>
      <c r="FI146" s="279"/>
      <c r="FJ146" s="279"/>
      <c r="FK146" s="279"/>
      <c r="FL146" s="279"/>
      <c r="FM146" s="279"/>
      <c r="FN146" s="279"/>
      <c r="FO146" s="279"/>
      <c r="FP146" s="279"/>
      <c r="FQ146" s="279"/>
      <c r="FR146" s="279"/>
      <c r="FS146" s="279"/>
      <c r="FT146" s="279"/>
      <c r="FU146" s="279"/>
      <c r="FV146" s="279"/>
    </row>
    <row r="147" spans="1:178" x14ac:dyDescent="0.25">
      <c r="A147" s="228" t="s">
        <v>376</v>
      </c>
      <c r="B147" s="142">
        <v>2566824503</v>
      </c>
      <c r="C147" s="252">
        <f>B147/$B$143</f>
        <v>0.11277956031584019</v>
      </c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9"/>
      <c r="R147" s="233"/>
      <c r="S147" s="233"/>
      <c r="T147" s="233"/>
      <c r="U147" s="231"/>
      <c r="EJ147" s="205"/>
    </row>
    <row r="148" spans="1:178" x14ac:dyDescent="0.25">
      <c r="A148" s="216" t="s">
        <v>308</v>
      </c>
      <c r="B148" s="146">
        <v>735749406</v>
      </c>
      <c r="C148" s="254">
        <f>B148/$B$143</f>
        <v>3.2326906032858843E-2</v>
      </c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22"/>
      <c r="R148" s="269"/>
      <c r="S148" s="269"/>
      <c r="T148" s="269"/>
      <c r="U148" s="223"/>
      <c r="EJ148" s="205"/>
    </row>
    <row r="149" spans="1:178" x14ac:dyDescent="0.25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9"/>
      <c r="R149" s="233"/>
      <c r="S149" s="233"/>
      <c r="T149" s="233"/>
      <c r="U149" s="231"/>
      <c r="EJ149" s="205"/>
    </row>
    <row r="150" spans="1:178" x14ac:dyDescent="0.25">
      <c r="A150" s="256" t="s">
        <v>423</v>
      </c>
      <c r="B150" s="272" t="s">
        <v>421</v>
      </c>
      <c r="C150" s="258">
        <f>SUM(C144:C149)</f>
        <v>0.91857740088810957</v>
      </c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22"/>
      <c r="R150" s="269"/>
      <c r="S150" s="269"/>
      <c r="T150" s="269"/>
      <c r="U150" s="223"/>
      <c r="DW150" s="200"/>
      <c r="DX150" s="200"/>
      <c r="DY150" s="200"/>
      <c r="DZ150" s="200"/>
      <c r="EA150" s="200"/>
      <c r="EB150" s="200"/>
      <c r="EC150" s="200"/>
      <c r="ED150" s="200"/>
      <c r="EE150" s="200"/>
      <c r="EF150" s="200"/>
      <c r="EG150" s="200"/>
      <c r="EH150" s="200"/>
      <c r="EI150" s="200"/>
      <c r="EJ150" s="200"/>
      <c r="EK150" s="200"/>
      <c r="EL150" s="200"/>
      <c r="EM150" s="200"/>
      <c r="EN150" s="200"/>
      <c r="EO150" s="200"/>
      <c r="EP150" s="200"/>
      <c r="EQ150" s="200"/>
      <c r="ER150" s="200"/>
      <c r="ES150" s="200"/>
      <c r="ET150" s="200"/>
      <c r="EU150" s="200"/>
      <c r="EV150" s="200"/>
      <c r="EW150" s="200"/>
      <c r="EX150" s="200"/>
      <c r="EY150" s="200"/>
      <c r="EZ150" s="200"/>
      <c r="FA150" s="200"/>
      <c r="FB150" s="200"/>
      <c r="FC150" s="200"/>
      <c r="FD150" s="200"/>
      <c r="FE150" s="200"/>
      <c r="FF150" s="200"/>
      <c r="FG150" s="200"/>
      <c r="FH150" s="200"/>
      <c r="FI150" s="200"/>
      <c r="FJ150" s="200"/>
      <c r="FK150" s="200"/>
      <c r="FL150" s="200"/>
      <c r="FM150" s="200"/>
      <c r="FN150" s="200"/>
      <c r="FO150" s="200"/>
      <c r="FP150" s="200"/>
      <c r="FQ150" s="200"/>
      <c r="FR150" s="200"/>
      <c r="FS150" s="200"/>
      <c r="FT150" s="200"/>
      <c r="FU150" s="200"/>
      <c r="FV150" s="200"/>
    </row>
    <row r="151" spans="1:178" x14ac:dyDescent="0.25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9"/>
      <c r="R151" s="233"/>
      <c r="S151" s="233"/>
      <c r="T151" s="233"/>
      <c r="U151" s="231"/>
      <c r="DW151" s="200"/>
      <c r="DX151" s="200"/>
      <c r="DY151" s="200"/>
      <c r="DZ151" s="200"/>
      <c r="EA151" s="200"/>
      <c r="EB151" s="200"/>
      <c r="EC151" s="200"/>
      <c r="ED151" s="200"/>
      <c r="EE151" s="200"/>
      <c r="EF151" s="200"/>
      <c r="EG151" s="200"/>
      <c r="EH151" s="200"/>
      <c r="EI151" s="200"/>
      <c r="EJ151" s="200"/>
      <c r="EK151" s="200"/>
      <c r="EL151" s="200"/>
      <c r="EM151" s="200"/>
      <c r="EN151" s="200"/>
      <c r="EO151" s="200"/>
      <c r="EP151" s="200"/>
      <c r="EQ151" s="200"/>
      <c r="ER151" s="200"/>
      <c r="ES151" s="200"/>
      <c r="ET151" s="200"/>
      <c r="EU151" s="200"/>
      <c r="EV151" s="200"/>
      <c r="EW151" s="200"/>
      <c r="EX151" s="200"/>
      <c r="EY151" s="200"/>
      <c r="EZ151" s="200"/>
      <c r="FA151" s="200"/>
      <c r="FB151" s="200"/>
      <c r="FC151" s="200"/>
      <c r="FD151" s="200"/>
      <c r="FE151" s="200"/>
      <c r="FF151" s="200"/>
      <c r="FG151" s="200"/>
      <c r="FH151" s="200"/>
      <c r="FI151" s="200"/>
      <c r="FJ151" s="200"/>
      <c r="FK151" s="200"/>
      <c r="FL151" s="200"/>
      <c r="FM151" s="200"/>
      <c r="FN151" s="200"/>
      <c r="FO151" s="200"/>
      <c r="FP151" s="200"/>
      <c r="FQ151" s="200"/>
      <c r="FR151" s="200"/>
      <c r="FS151" s="200"/>
      <c r="FT151" s="200"/>
      <c r="FU151" s="200"/>
      <c r="FV151" s="200"/>
    </row>
    <row r="152" spans="1:178" x14ac:dyDescent="0.25">
      <c r="A152" s="216"/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22"/>
      <c r="R152" s="269"/>
      <c r="S152" s="269"/>
      <c r="T152" s="269"/>
      <c r="U152" s="223"/>
      <c r="EJ152" s="205"/>
    </row>
    <row r="153" spans="1:178" x14ac:dyDescent="0.25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9"/>
      <c r="R153" s="233"/>
      <c r="S153" s="233"/>
      <c r="T153" s="233"/>
      <c r="U153" s="231"/>
      <c r="EJ153" s="205"/>
    </row>
    <row r="154" spans="1:178" x14ac:dyDescent="0.25">
      <c r="A154" s="216"/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22"/>
      <c r="R154" s="269"/>
      <c r="S154" s="269"/>
      <c r="T154" s="269"/>
      <c r="U154" s="223"/>
      <c r="EJ154" s="205"/>
    </row>
    <row r="155" spans="1:178" ht="18.75" x14ac:dyDescent="0.35">
      <c r="A155" s="259" t="s">
        <v>337</v>
      </c>
      <c r="B155" s="260"/>
      <c r="C155" s="260"/>
      <c r="D155" s="260"/>
      <c r="E155" s="260"/>
      <c r="F155" s="260"/>
      <c r="G155" s="260"/>
      <c r="H155" s="260"/>
      <c r="I155" s="260"/>
      <c r="J155" s="260"/>
      <c r="K155" s="260"/>
      <c r="L155" s="260"/>
      <c r="M155" s="260"/>
      <c r="N155" s="260"/>
      <c r="O155" s="260"/>
      <c r="P155" s="260"/>
      <c r="Q155" s="260"/>
      <c r="R155" s="260"/>
      <c r="S155" s="260"/>
      <c r="T155" s="260"/>
      <c r="U155" s="260"/>
      <c r="EJ155" s="205"/>
    </row>
    <row r="156" spans="1:178" x14ac:dyDescent="0.25">
      <c r="A156" s="260"/>
      <c r="B156" s="260"/>
      <c r="C156" s="260"/>
      <c r="D156" s="260"/>
      <c r="E156" s="260"/>
      <c r="F156" s="260"/>
      <c r="G156" s="260"/>
      <c r="H156" s="260"/>
      <c r="I156" s="260"/>
      <c r="J156" s="260"/>
      <c r="K156" s="260"/>
      <c r="L156" s="260"/>
      <c r="M156" s="260"/>
      <c r="N156" s="260"/>
      <c r="O156" s="260"/>
      <c r="P156" s="260"/>
      <c r="Q156" s="260"/>
      <c r="R156" s="260"/>
      <c r="S156" s="260"/>
      <c r="T156" s="260"/>
      <c r="U156" s="260"/>
      <c r="EJ156" s="205"/>
    </row>
    <row r="157" spans="1:178" x14ac:dyDescent="0.25">
      <c r="A157" s="260"/>
      <c r="B157" s="260"/>
      <c r="C157" s="260"/>
      <c r="D157" s="260"/>
      <c r="E157" s="260"/>
      <c r="F157" s="260"/>
      <c r="G157" s="260"/>
      <c r="H157" s="260"/>
      <c r="I157" s="260"/>
      <c r="J157" s="260"/>
      <c r="K157" s="260"/>
      <c r="L157" s="260"/>
      <c r="M157" s="260"/>
      <c r="N157" s="260"/>
      <c r="O157" s="260"/>
      <c r="P157" s="260"/>
      <c r="Q157" s="260"/>
      <c r="R157" s="260"/>
      <c r="S157" s="260"/>
      <c r="T157" s="260"/>
      <c r="U157" s="260"/>
      <c r="EJ157" s="205"/>
    </row>
    <row r="158" spans="1:178" x14ac:dyDescent="0.25">
      <c r="A158" s="260"/>
      <c r="B158" s="260"/>
      <c r="C158" s="260"/>
      <c r="D158" s="260"/>
      <c r="E158" s="260"/>
      <c r="F158" s="260"/>
      <c r="G158" s="260"/>
      <c r="H158" s="260"/>
      <c r="I158" s="260"/>
      <c r="J158" s="260"/>
      <c r="K158" s="260"/>
      <c r="L158" s="260"/>
      <c r="M158" s="260"/>
      <c r="N158" s="260"/>
      <c r="O158" s="260"/>
      <c r="P158" s="260"/>
      <c r="Q158" s="260"/>
      <c r="R158" s="260"/>
      <c r="S158" s="260"/>
      <c r="T158" s="260"/>
      <c r="U158" s="260"/>
      <c r="EJ158" s="205"/>
    </row>
    <row r="159" spans="1:178" x14ac:dyDescent="0.25">
      <c r="A159" s="260"/>
      <c r="B159" s="260"/>
      <c r="C159" s="260"/>
      <c r="D159" s="260"/>
      <c r="E159" s="260"/>
      <c r="F159" s="260"/>
      <c r="G159" s="260"/>
      <c r="H159" s="260"/>
      <c r="I159" s="260"/>
      <c r="J159" s="260"/>
      <c r="K159" s="260"/>
      <c r="L159" s="260"/>
      <c r="M159" s="260"/>
      <c r="N159" s="260"/>
      <c r="O159" s="260"/>
      <c r="P159" s="260"/>
      <c r="Q159" s="260"/>
      <c r="R159" s="260"/>
      <c r="S159" s="260"/>
      <c r="T159" s="260"/>
      <c r="U159" s="260"/>
      <c r="EJ159" s="205"/>
    </row>
    <row r="160" spans="1:178" x14ac:dyDescent="0.25">
      <c r="A160" s="53" t="s">
        <v>378</v>
      </c>
      <c r="B160" s="261"/>
      <c r="C160" s="261"/>
      <c r="D160" s="261"/>
      <c r="E160" s="261"/>
      <c r="F160" s="261"/>
      <c r="G160" s="261"/>
      <c r="H160" s="261"/>
      <c r="I160" s="261"/>
      <c r="J160" s="261"/>
      <c r="K160" s="261"/>
      <c r="L160" s="261"/>
      <c r="M160" s="261"/>
      <c r="N160" s="261"/>
      <c r="O160" s="261"/>
      <c r="P160" s="261"/>
      <c r="Q160" s="261"/>
      <c r="R160" s="261"/>
      <c r="S160" s="261"/>
      <c r="T160" s="261"/>
      <c r="U160" s="261"/>
      <c r="EJ160" s="205"/>
    </row>
    <row r="161" spans="1:140" x14ac:dyDescent="0.25">
      <c r="A161" s="111"/>
      <c r="B161" s="111"/>
      <c r="C161" s="112" t="s">
        <v>158</v>
      </c>
      <c r="D161" s="54" t="s">
        <v>136</v>
      </c>
      <c r="E161" s="322" t="s">
        <v>332</v>
      </c>
      <c r="F161" s="323"/>
      <c r="G161" s="323"/>
      <c r="H161" s="323"/>
      <c r="I161" s="323"/>
      <c r="J161" s="323"/>
      <c r="K161" s="323"/>
      <c r="L161" s="323"/>
      <c r="M161" s="323"/>
      <c r="N161" s="323"/>
      <c r="O161" s="324"/>
      <c r="P161" s="204" t="s">
        <v>333</v>
      </c>
      <c r="Q161" s="182"/>
      <c r="R161" s="183"/>
      <c r="S161" s="183"/>
      <c r="T161" s="183"/>
      <c r="U161" s="184"/>
      <c r="EJ161" s="205"/>
    </row>
    <row r="162" spans="1:140" x14ac:dyDescent="0.25">
      <c r="A162" s="111" t="s">
        <v>0</v>
      </c>
      <c r="B162" s="111" t="s">
        <v>3</v>
      </c>
      <c r="C162" s="112" t="s">
        <v>157</v>
      </c>
      <c r="D162" s="54" t="s">
        <v>212</v>
      </c>
      <c r="E162" s="54" t="s">
        <v>17</v>
      </c>
      <c r="F162" s="112" t="s">
        <v>91</v>
      </c>
      <c r="G162" s="112" t="s">
        <v>92</v>
      </c>
      <c r="H162" s="112" t="s">
        <v>93</v>
      </c>
      <c r="I162" s="112" t="s">
        <v>18</v>
      </c>
      <c r="J162" s="112" t="s">
        <v>94</v>
      </c>
      <c r="K162" s="112" t="s">
        <v>19</v>
      </c>
      <c r="L162" s="112" t="s">
        <v>95</v>
      </c>
      <c r="M162" s="112" t="s">
        <v>20</v>
      </c>
      <c r="N162" s="112" t="s">
        <v>97</v>
      </c>
      <c r="O162" s="112" t="s">
        <v>98</v>
      </c>
      <c r="P162" s="204" t="s">
        <v>334</v>
      </c>
      <c r="Q162" s="209" t="s">
        <v>335</v>
      </c>
      <c r="R162" s="210"/>
      <c r="S162" s="210"/>
      <c r="T162" s="210"/>
      <c r="U162" s="211"/>
      <c r="EJ162" s="205"/>
    </row>
    <row r="163" spans="1:140" x14ac:dyDescent="0.25">
      <c r="A163" s="111"/>
      <c r="B163" s="111" t="s">
        <v>106</v>
      </c>
      <c r="C163" s="111"/>
      <c r="D163" s="54" t="s">
        <v>15</v>
      </c>
      <c r="E163" s="54" t="s">
        <v>14</v>
      </c>
      <c r="F163" s="112" t="s">
        <v>14</v>
      </c>
      <c r="G163" s="112" t="s">
        <v>14</v>
      </c>
      <c r="H163" s="112" t="s">
        <v>14</v>
      </c>
      <c r="I163" s="112" t="s">
        <v>14</v>
      </c>
      <c r="J163" s="112" t="s">
        <v>14</v>
      </c>
      <c r="K163" s="112" t="s">
        <v>14</v>
      </c>
      <c r="L163" s="55" t="s">
        <v>14</v>
      </c>
      <c r="M163" s="112" t="s">
        <v>14</v>
      </c>
      <c r="N163" s="112" t="s">
        <v>14</v>
      </c>
      <c r="O163" s="112" t="s">
        <v>14</v>
      </c>
      <c r="P163" s="204" t="s">
        <v>336</v>
      </c>
      <c r="Q163" s="182"/>
      <c r="R163" s="183"/>
      <c r="S163" s="183"/>
      <c r="T163" s="183"/>
      <c r="U163" s="184"/>
      <c r="EJ163" s="205"/>
    </row>
    <row r="164" spans="1:140" x14ac:dyDescent="0.25">
      <c r="A164" s="56" t="s">
        <v>1</v>
      </c>
      <c r="B164" s="100">
        <f>'Selected Routes Liners'!K15</f>
        <v>8452</v>
      </c>
      <c r="C164" s="212">
        <v>6</v>
      </c>
      <c r="D164" s="213">
        <f>'Selected Routes Liners'!E56</f>
        <v>5781.38</v>
      </c>
      <c r="E164" s="214">
        <f>'Environmental Inputs'!I16</f>
        <v>16.3</v>
      </c>
      <c r="F164" s="214">
        <f>'Environmental Inputs'!J16</f>
        <v>15.65</v>
      </c>
      <c r="G164" s="214">
        <f>'Environmental Inputs'!K16</f>
        <v>15</v>
      </c>
      <c r="H164" s="214">
        <f>'Environmental Inputs'!L16</f>
        <v>14.35</v>
      </c>
      <c r="I164" s="214">
        <f>'Environmental Inputs'!M16</f>
        <v>13.7</v>
      </c>
      <c r="J164" s="215">
        <f>'Environmental Inputs'!N16</f>
        <v>13.049999999999999</v>
      </c>
      <c r="K164" s="215">
        <f>'Environmental Inputs'!O16</f>
        <v>12.399999999999999</v>
      </c>
      <c r="L164" s="215">
        <f>'Environmental Inputs'!P16</f>
        <v>11.749999999999998</v>
      </c>
      <c r="M164" s="214">
        <f>'Environmental Inputs'!Q16</f>
        <v>11.099999999999998</v>
      </c>
      <c r="N164" s="214">
        <f>'Environmental Inputs'!R16</f>
        <v>10.449999999999998</v>
      </c>
      <c r="O164" s="214">
        <f>'Environmental Inputs'!S16</f>
        <v>10</v>
      </c>
      <c r="P164" s="214">
        <f>'Environmental Inputs'!T16</f>
        <v>0.65</v>
      </c>
      <c r="Q164" s="217"/>
      <c r="R164" s="218"/>
      <c r="S164" s="218"/>
      <c r="T164" s="218"/>
      <c r="U164" s="219"/>
      <c r="EJ164" s="205"/>
    </row>
    <row r="165" spans="1:140" x14ac:dyDescent="0.25">
      <c r="A165" s="111"/>
      <c r="B165" s="111"/>
      <c r="C165" s="111"/>
      <c r="D165" s="111"/>
      <c r="E165" s="111"/>
      <c r="F165" s="111"/>
      <c r="G165" s="111"/>
      <c r="H165" s="111"/>
      <c r="I165" s="111"/>
      <c r="J165" s="220"/>
      <c r="K165" s="220"/>
      <c r="L165" s="220"/>
      <c r="M165" s="111"/>
      <c r="N165" s="111"/>
      <c r="O165" s="111"/>
      <c r="P165" s="111"/>
      <c r="Q165" s="111"/>
      <c r="R165" s="111"/>
      <c r="S165" s="111"/>
      <c r="T165" s="111"/>
      <c r="U165" s="111"/>
      <c r="EJ165" s="205"/>
    </row>
    <row r="166" spans="1:140" x14ac:dyDescent="0.25">
      <c r="A166" s="216" t="s">
        <v>272</v>
      </c>
      <c r="B166" s="216"/>
      <c r="C166" s="216" t="s">
        <v>273</v>
      </c>
      <c r="D166" s="216"/>
      <c r="E166" s="216"/>
      <c r="F166" s="216">
        <f>'Selected Routes Liners'!U58-'Selected Routes Liners'!T58</f>
        <v>0.61380678440058389</v>
      </c>
      <c r="G166" s="216">
        <f>'Selected Routes Liners'!V58-'Selected Routes Liners'!T58</f>
        <v>1.2808101567825503</v>
      </c>
      <c r="H166" s="216">
        <f>'Selected Routes Liners'!W58-'Selected Routes Liners'!T58</f>
        <v>2.0082389217844856</v>
      </c>
      <c r="I166" s="216">
        <f>'Selected Routes Liners'!X58-'Selected Routes Liners'!T58</f>
        <v>2.8046937739763855</v>
      </c>
      <c r="J166" s="221">
        <f>'Selected Routes Liners'!Y58-'Selected Routes Liners'!T58</f>
        <v>3.6804889562716951</v>
      </c>
      <c r="K166" s="221">
        <f>'Selected Routes Liners'!Z58-'Selected Routes Liners'!T58</f>
        <v>4.6481013754205449</v>
      </c>
      <c r="L166" s="221">
        <f>'Selected Routes Liners'!AA58-'Selected Routes Liners'!T58</f>
        <v>5.7227687856241616</v>
      </c>
      <c r="M166" s="216">
        <f>'Selected Routes Liners'!AB58-'Selected Routes Liners'!T58</f>
        <v>6.9232981447705448</v>
      </c>
      <c r="N166" s="216">
        <f>'Selected Routes Liners'!AC58-'Selected Routes Liners'!T58</f>
        <v>8.2731756538585763</v>
      </c>
      <c r="O166" s="216">
        <f>'Selected Routes Liners'!AD58-'Selected Routes Liners'!T58</f>
        <v>9.3105046012269916</v>
      </c>
      <c r="P166" s="216"/>
      <c r="Q166" s="222"/>
      <c r="R166" s="214"/>
      <c r="S166" s="214"/>
      <c r="T166" s="214"/>
      <c r="U166" s="223"/>
    </row>
    <row r="167" spans="1:140" x14ac:dyDescent="0.25">
      <c r="A167" s="228" t="str">
        <f>A117</f>
        <v>Export economy</v>
      </c>
      <c r="B167" s="228"/>
      <c r="C167" s="228" t="s">
        <v>187</v>
      </c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9"/>
      <c r="R167" s="230"/>
      <c r="S167" s="230"/>
      <c r="T167" s="230"/>
      <c r="U167" s="231"/>
    </row>
    <row r="168" spans="1:140" x14ac:dyDescent="0.25">
      <c r="A168" s="216" t="s">
        <v>274</v>
      </c>
      <c r="B168" s="140">
        <v>2017</v>
      </c>
      <c r="C168" s="141">
        <f>12237700479375</f>
        <v>12237700479375</v>
      </c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22"/>
      <c r="R168" s="214"/>
      <c r="S168" s="214"/>
      <c r="T168" s="214"/>
      <c r="U168" s="223"/>
    </row>
    <row r="169" spans="1:140" x14ac:dyDescent="0.25">
      <c r="A169" s="228" t="s">
        <v>163</v>
      </c>
      <c r="B169" s="115"/>
      <c r="C169" s="114" t="s">
        <v>195</v>
      </c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9"/>
      <c r="R169" s="233"/>
      <c r="S169" s="233"/>
      <c r="T169" s="233"/>
      <c r="U169" s="231"/>
    </row>
    <row r="170" spans="1:140" x14ac:dyDescent="0.25">
      <c r="A170" s="216" t="str">
        <f>A120</f>
        <v>Economy of destination</v>
      </c>
      <c r="B170" s="234"/>
      <c r="C170" s="216" t="s">
        <v>375</v>
      </c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22"/>
      <c r="R170" s="214"/>
      <c r="S170" s="214"/>
      <c r="T170" s="214"/>
      <c r="U170" s="223"/>
    </row>
    <row r="171" spans="1:140" x14ac:dyDescent="0.25">
      <c r="A171" s="228" t="s">
        <v>165</v>
      </c>
      <c r="B171" s="232"/>
      <c r="C171" s="228" t="s">
        <v>227</v>
      </c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9"/>
      <c r="R171" s="230"/>
      <c r="S171" s="230"/>
      <c r="T171" s="230"/>
      <c r="U171" s="231"/>
    </row>
    <row r="172" spans="1:140" x14ac:dyDescent="0.25">
      <c r="A172" s="216" t="s">
        <v>275</v>
      </c>
      <c r="B172" s="234"/>
      <c r="C172" s="140">
        <v>854231</v>
      </c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22"/>
      <c r="R172" s="214"/>
      <c r="S172" s="214"/>
      <c r="T172" s="214"/>
      <c r="U172" s="223"/>
    </row>
    <row r="173" spans="1:140" x14ac:dyDescent="0.25">
      <c r="A173" s="228" t="s">
        <v>278</v>
      </c>
      <c r="B173" s="232"/>
      <c r="C173" s="107" t="s">
        <v>233</v>
      </c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9"/>
      <c r="R173" s="233"/>
      <c r="S173" s="233"/>
      <c r="T173" s="233"/>
      <c r="U173" s="231"/>
    </row>
    <row r="174" spans="1:140" x14ac:dyDescent="0.25">
      <c r="A174" s="216" t="s">
        <v>211</v>
      </c>
      <c r="B174" s="234"/>
      <c r="C174" s="216" t="s">
        <v>236</v>
      </c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22"/>
      <c r="R174" s="214"/>
      <c r="S174" s="214"/>
      <c r="T174" s="214"/>
      <c r="U174" s="223"/>
    </row>
    <row r="175" spans="1:140" x14ac:dyDescent="0.25">
      <c r="A175" s="228" t="s">
        <v>279</v>
      </c>
      <c r="B175" s="145">
        <v>2017</v>
      </c>
      <c r="C175" s="142">
        <v>505251</v>
      </c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9"/>
      <c r="R175" s="230"/>
      <c r="S175" s="230"/>
      <c r="T175" s="230"/>
      <c r="U175" s="231"/>
    </row>
    <row r="176" spans="1:140" x14ac:dyDescent="0.25">
      <c r="A176" s="216" t="s">
        <v>280</v>
      </c>
      <c r="B176" s="140">
        <v>2017</v>
      </c>
      <c r="C176" s="141">
        <v>491107159</v>
      </c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22"/>
      <c r="R176" s="214"/>
      <c r="S176" s="214"/>
      <c r="T176" s="214"/>
      <c r="U176" s="223"/>
    </row>
    <row r="177" spans="1:140" x14ac:dyDescent="0.25">
      <c r="A177" s="107" t="s">
        <v>286</v>
      </c>
      <c r="B177" s="228"/>
      <c r="C177" s="235">
        <f>C176/C168</f>
        <v>4.013067322800514E-5</v>
      </c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9"/>
      <c r="R177" s="233"/>
      <c r="S177" s="233"/>
      <c r="T177" s="233"/>
      <c r="U177" s="231"/>
    </row>
    <row r="178" spans="1:140" x14ac:dyDescent="0.25">
      <c r="A178" s="216" t="s">
        <v>289</v>
      </c>
      <c r="B178" s="216"/>
      <c r="C178" s="236">
        <f>C176/C175</f>
        <v>972.00630775594709</v>
      </c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22"/>
      <c r="R178" s="214"/>
      <c r="S178" s="214"/>
      <c r="T178" s="214"/>
      <c r="U178" s="223"/>
    </row>
    <row r="179" spans="1:140" x14ac:dyDescent="0.25">
      <c r="A179" s="228" t="s">
        <v>291</v>
      </c>
      <c r="B179" s="228"/>
      <c r="C179" s="147">
        <v>117724</v>
      </c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9"/>
      <c r="R179" s="230"/>
      <c r="S179" s="230"/>
      <c r="T179" s="230"/>
      <c r="U179" s="231"/>
    </row>
    <row r="180" spans="1:140" s="241" customFormat="1" x14ac:dyDescent="0.25">
      <c r="A180" s="317" t="s">
        <v>341</v>
      </c>
      <c r="B180" s="318"/>
      <c r="C180" s="319"/>
      <c r="D180" s="317" t="s">
        <v>339</v>
      </c>
      <c r="E180" s="318"/>
      <c r="F180" s="318"/>
      <c r="G180" s="318"/>
      <c r="H180" s="318"/>
      <c r="I180" s="318"/>
      <c r="J180" s="318"/>
      <c r="K180" s="318"/>
      <c r="L180" s="318"/>
      <c r="M180" s="318"/>
      <c r="N180" s="318"/>
      <c r="O180" s="319"/>
      <c r="P180" s="237"/>
      <c r="Q180" s="238"/>
      <c r="R180" s="239"/>
      <c r="S180" s="239"/>
      <c r="T180" s="239"/>
      <c r="U180" s="240"/>
      <c r="CG180" s="242"/>
      <c r="CH180" s="242"/>
      <c r="CI180" s="242"/>
      <c r="CJ180" s="243"/>
      <c r="CK180" s="243"/>
      <c r="CL180" s="243"/>
      <c r="CM180" s="243"/>
      <c r="CN180" s="243"/>
      <c r="CO180" s="243"/>
      <c r="CP180" s="243"/>
      <c r="CQ180" s="243"/>
      <c r="CR180" s="243"/>
      <c r="CS180" s="243"/>
      <c r="CU180" s="242"/>
      <c r="CV180" s="242"/>
      <c r="CW180" s="242"/>
      <c r="CX180" s="242"/>
      <c r="CY180" s="242"/>
      <c r="CZ180" s="242"/>
      <c r="DA180" s="242"/>
      <c r="DB180" s="242"/>
      <c r="DC180" s="242"/>
      <c r="DD180" s="242"/>
      <c r="DE180" s="242"/>
      <c r="DF180" s="242"/>
      <c r="DG180" s="242"/>
      <c r="DH180" s="242"/>
      <c r="DI180" s="242"/>
      <c r="DJ180" s="242"/>
      <c r="DK180" s="242"/>
      <c r="DL180" s="242"/>
      <c r="DM180" s="242"/>
      <c r="DN180" s="242"/>
      <c r="DO180" s="242"/>
      <c r="DP180" s="242"/>
      <c r="DQ180" s="242"/>
      <c r="DR180" s="242"/>
      <c r="DS180" s="242"/>
      <c r="DT180" s="242"/>
      <c r="DU180" s="242"/>
      <c r="EJ180" s="244"/>
    </row>
    <row r="181" spans="1:140" x14ac:dyDescent="0.25">
      <c r="A181" s="228" t="s">
        <v>295</v>
      </c>
      <c r="B181" s="117">
        <v>0.05</v>
      </c>
      <c r="C181" s="246" t="s">
        <v>359</v>
      </c>
      <c r="D181" s="228"/>
      <c r="E181" s="228"/>
      <c r="F181" s="275">
        <f t="shared" ref="F181:O181" si="23">($C$176*$B$181)*(F166/365.25)</f>
        <v>41265.558666926256</v>
      </c>
      <c r="G181" s="275">
        <f t="shared" si="23"/>
        <v>86107.465751652693</v>
      </c>
      <c r="H181" s="275">
        <f t="shared" si="23"/>
        <v>135011.7058823822</v>
      </c>
      <c r="I181" s="247">
        <f t="shared" si="23"/>
        <v>188556.4943466846</v>
      </c>
      <c r="J181" s="247">
        <f t="shared" si="23"/>
        <v>247435.24641279504</v>
      </c>
      <c r="K181" s="247">
        <f t="shared" si="23"/>
        <v>312486.77087293309</v>
      </c>
      <c r="L181" s="247">
        <f t="shared" si="23"/>
        <v>384735.48527334188</v>
      </c>
      <c r="M181" s="247">
        <f t="shared" si="23"/>
        <v>465445.76081974444</v>
      </c>
      <c r="N181" s="247">
        <f t="shared" si="23"/>
        <v>556196.54911354592</v>
      </c>
      <c r="O181" s="247">
        <f t="shared" si="23"/>
        <v>625935.03950239788</v>
      </c>
      <c r="P181" s="228"/>
      <c r="Q181" s="229"/>
      <c r="R181" s="233"/>
      <c r="S181" s="233"/>
      <c r="T181" s="233"/>
      <c r="U181" s="231"/>
    </row>
    <row r="182" spans="1:140" x14ac:dyDescent="0.25">
      <c r="A182" s="216" t="s">
        <v>296</v>
      </c>
      <c r="B182" s="118">
        <v>0.1</v>
      </c>
      <c r="C182" s="248" t="s">
        <v>360</v>
      </c>
      <c r="D182" s="216"/>
      <c r="E182" s="216"/>
      <c r="F182" s="276">
        <f t="shared" ref="F182:O182" si="24">($C$176*$B$182)*(F166/365.25)</f>
        <v>82531.117333852511</v>
      </c>
      <c r="G182" s="276">
        <f t="shared" si="24"/>
        <v>172214.93150330539</v>
      </c>
      <c r="H182" s="276">
        <f t="shared" si="24"/>
        <v>270023.4117647644</v>
      </c>
      <c r="I182" s="249">
        <f t="shared" si="24"/>
        <v>377112.9886933692</v>
      </c>
      <c r="J182" s="249">
        <f t="shared" si="24"/>
        <v>494870.49282559007</v>
      </c>
      <c r="K182" s="249">
        <f t="shared" si="24"/>
        <v>624973.54174586618</v>
      </c>
      <c r="L182" s="249">
        <f t="shared" si="24"/>
        <v>769470.97054668376</v>
      </c>
      <c r="M182" s="249">
        <f t="shared" si="24"/>
        <v>930891.52163948887</v>
      </c>
      <c r="N182" s="249">
        <f t="shared" si="24"/>
        <v>1112393.0982270918</v>
      </c>
      <c r="O182" s="249">
        <f t="shared" si="24"/>
        <v>1251870.0790047958</v>
      </c>
      <c r="P182" s="216"/>
      <c r="Q182" s="222"/>
      <c r="R182" s="269"/>
      <c r="S182" s="269"/>
      <c r="T182" s="269"/>
      <c r="U182" s="223"/>
    </row>
    <row r="183" spans="1:140" x14ac:dyDescent="0.25">
      <c r="A183" s="228" t="s">
        <v>297</v>
      </c>
      <c r="B183" s="117">
        <v>0.02</v>
      </c>
      <c r="C183" s="246" t="s">
        <v>361</v>
      </c>
      <c r="D183" s="228"/>
      <c r="E183" s="228"/>
      <c r="F183" s="275">
        <f t="shared" ref="F183:O183" si="25">($C$176*$B$183)*(F166/365.25)</f>
        <v>16506.223466770502</v>
      </c>
      <c r="G183" s="275">
        <f t="shared" si="25"/>
        <v>34442.986300661076</v>
      </c>
      <c r="H183" s="275">
        <f t="shared" si="25"/>
        <v>54004.682352952877</v>
      </c>
      <c r="I183" s="247">
        <f t="shared" si="25"/>
        <v>75422.597738673823</v>
      </c>
      <c r="J183" s="247">
        <f t="shared" si="25"/>
        <v>98974.098565117994</v>
      </c>
      <c r="K183" s="247">
        <f t="shared" si="25"/>
        <v>124994.70834917323</v>
      </c>
      <c r="L183" s="247">
        <f t="shared" si="25"/>
        <v>153894.19410933673</v>
      </c>
      <c r="M183" s="247">
        <f t="shared" si="25"/>
        <v>186178.30432789776</v>
      </c>
      <c r="N183" s="247">
        <f t="shared" si="25"/>
        <v>222478.61964541837</v>
      </c>
      <c r="O183" s="247">
        <f t="shared" si="25"/>
        <v>250374.01580095908</v>
      </c>
      <c r="P183" s="228"/>
      <c r="Q183" s="229"/>
      <c r="R183" s="233"/>
      <c r="S183" s="233"/>
      <c r="T183" s="233"/>
      <c r="U183" s="231"/>
    </row>
    <row r="184" spans="1:140" x14ac:dyDescent="0.25">
      <c r="A184" s="237" t="s">
        <v>298</v>
      </c>
      <c r="B184" s="237"/>
      <c r="C184" s="237"/>
      <c r="D184" s="237"/>
      <c r="E184" s="237"/>
      <c r="F184" s="277">
        <f>SUM(F181:F183)</f>
        <v>140302.89946754926</v>
      </c>
      <c r="G184" s="277">
        <f t="shared" ref="G184:O184" si="26">SUM(G181:G183)</f>
        <v>292765.38355561916</v>
      </c>
      <c r="H184" s="277">
        <f t="shared" si="26"/>
        <v>459039.80000009947</v>
      </c>
      <c r="I184" s="251">
        <f t="shared" si="26"/>
        <v>641092.08077872766</v>
      </c>
      <c r="J184" s="251">
        <f t="shared" si="26"/>
        <v>841279.83780350315</v>
      </c>
      <c r="K184" s="251">
        <f t="shared" si="26"/>
        <v>1062455.0209679725</v>
      </c>
      <c r="L184" s="251">
        <f t="shared" si="26"/>
        <v>1308100.6499293623</v>
      </c>
      <c r="M184" s="251">
        <f t="shared" si="26"/>
        <v>1582515.5867871311</v>
      </c>
      <c r="N184" s="251">
        <f t="shared" si="26"/>
        <v>1891068.266986056</v>
      </c>
      <c r="O184" s="251">
        <f t="shared" si="26"/>
        <v>2128179.1343081528</v>
      </c>
      <c r="P184" s="237"/>
      <c r="Q184" s="238"/>
      <c r="R184" s="271"/>
      <c r="S184" s="271"/>
      <c r="T184" s="271"/>
      <c r="U184" s="240"/>
    </row>
    <row r="185" spans="1:140" x14ac:dyDescent="0.25">
      <c r="A185" s="228" t="s">
        <v>299</v>
      </c>
      <c r="B185" s="228"/>
      <c r="C185" s="228"/>
      <c r="D185" s="228"/>
      <c r="E185" s="228"/>
      <c r="F185" s="252">
        <f t="shared" ref="F185:O185" si="27">F184/$C$176</f>
        <v>2.8568693592908765E-4</v>
      </c>
      <c r="G185" s="252">
        <f t="shared" si="27"/>
        <v>5.9613340630536229E-4</v>
      </c>
      <c r="H185" s="252">
        <f t="shared" si="27"/>
        <v>9.3470394716868598E-4</v>
      </c>
      <c r="I185" s="252">
        <f t="shared" si="27"/>
        <v>1.3054016196467778E-3</v>
      </c>
      <c r="J185" s="252">
        <f t="shared" si="27"/>
        <v>1.7130270296131097E-3</v>
      </c>
      <c r="K185" s="252">
        <f t="shared" si="27"/>
        <v>2.1633873615920399E-3</v>
      </c>
      <c r="L185" s="252">
        <f t="shared" si="27"/>
        <v>2.6635747941303424E-3</v>
      </c>
      <c r="M185" s="252">
        <f t="shared" si="27"/>
        <v>3.2223427367857431E-3</v>
      </c>
      <c r="N185" s="252">
        <f t="shared" si="27"/>
        <v>3.8506224809198028E-3</v>
      </c>
      <c r="O185" s="252">
        <f t="shared" si="27"/>
        <v>4.3334312996812837E-3</v>
      </c>
      <c r="P185" s="228"/>
      <c r="Q185" s="229"/>
      <c r="R185" s="233"/>
      <c r="S185" s="233"/>
      <c r="T185" s="233"/>
      <c r="U185" s="231"/>
    </row>
    <row r="186" spans="1:140" x14ac:dyDescent="0.25">
      <c r="A186" s="228"/>
      <c r="B186" s="228"/>
      <c r="C186" s="228"/>
      <c r="D186" s="228"/>
      <c r="E186" s="228"/>
      <c r="F186" s="252"/>
      <c r="G186" s="252"/>
      <c r="H186" s="252"/>
      <c r="I186" s="252"/>
      <c r="J186" s="252"/>
      <c r="K186" s="252"/>
      <c r="L186" s="252"/>
      <c r="M186" s="252"/>
      <c r="N186" s="252"/>
      <c r="O186" s="252"/>
      <c r="P186" s="228"/>
      <c r="Q186" s="229"/>
      <c r="R186" s="230"/>
      <c r="S186" s="230"/>
      <c r="T186" s="230"/>
      <c r="U186" s="231"/>
    </row>
    <row r="187" spans="1:140" x14ac:dyDescent="0.25">
      <c r="A187" s="228" t="s">
        <v>447</v>
      </c>
      <c r="B187" s="228"/>
      <c r="C187" s="228"/>
      <c r="D187" s="228"/>
      <c r="E187" s="228"/>
      <c r="F187" s="303">
        <f>F184*F166</f>
        <v>86118.871564254805</v>
      </c>
      <c r="G187" s="303">
        <f t="shared" ref="G187:O187" si="28">G184*G166</f>
        <v>374976.87681237602</v>
      </c>
      <c r="H187" s="303">
        <f t="shared" si="28"/>
        <v>921861.59300836571</v>
      </c>
      <c r="I187" s="303">
        <f t="shared" si="28"/>
        <v>1798066.9675056634</v>
      </c>
      <c r="J187" s="303">
        <f t="shared" si="28"/>
        <v>3096321.1521698362</v>
      </c>
      <c r="K187" s="303">
        <f t="shared" si="28"/>
        <v>4938398.644283697</v>
      </c>
      <c r="L187" s="303">
        <f t="shared" si="28"/>
        <v>7485957.5678704334</v>
      </c>
      <c r="M187" s="303">
        <f t="shared" si="28"/>
        <v>10956227.226073815</v>
      </c>
      <c r="N187" s="303">
        <f t="shared" si="28"/>
        <v>15645139.946213569</v>
      </c>
      <c r="O187" s="303">
        <f t="shared" si="28"/>
        <v>19814421.622211333</v>
      </c>
      <c r="P187" s="228"/>
      <c r="Q187" s="229"/>
      <c r="R187" s="230"/>
      <c r="S187" s="230"/>
      <c r="T187" s="230"/>
      <c r="U187" s="231"/>
    </row>
    <row r="188" spans="1:140" x14ac:dyDescent="0.25">
      <c r="A188" s="228" t="s">
        <v>448</v>
      </c>
      <c r="B188" s="228"/>
      <c r="C188" s="228"/>
      <c r="D188" s="228"/>
      <c r="E188" s="228"/>
      <c r="F188" s="252">
        <f>F187/$C$176</f>
        <v>1.7535657948788893E-4</v>
      </c>
      <c r="G188" s="252">
        <f t="shared" ref="G188:O188" si="29">G187/$C$176</f>
        <v>7.635337215932868E-4</v>
      </c>
      <c r="H188" s="252">
        <f t="shared" si="29"/>
        <v>1.8771088470497447E-3</v>
      </c>
      <c r="I188" s="252">
        <f t="shared" si="29"/>
        <v>3.6612517951620073E-3</v>
      </c>
      <c r="J188" s="252">
        <f t="shared" si="29"/>
        <v>6.304777064285956E-3</v>
      </c>
      <c r="K188" s="252">
        <f t="shared" si="29"/>
        <v>1.0055643770983386E-2</v>
      </c>
      <c r="L188" s="252">
        <f t="shared" si="29"/>
        <v>1.5243022690024427E-2</v>
      </c>
      <c r="M188" s="252">
        <f t="shared" si="29"/>
        <v>2.2309239491403576E-2</v>
      </c>
      <c r="N188" s="252">
        <f t="shared" si="29"/>
        <v>3.185687616134622E-2</v>
      </c>
      <c r="O188" s="252">
        <f t="shared" si="29"/>
        <v>4.0346432054783658E-2</v>
      </c>
      <c r="P188" s="228"/>
      <c r="Q188" s="229"/>
      <c r="R188" s="230"/>
      <c r="S188" s="230"/>
      <c r="T188" s="230"/>
      <c r="U188" s="231"/>
    </row>
    <row r="189" spans="1:140" x14ac:dyDescent="0.25">
      <c r="A189" s="228"/>
      <c r="B189" s="228"/>
      <c r="C189" s="228"/>
      <c r="D189" s="228"/>
      <c r="E189" s="228"/>
      <c r="F189" s="252"/>
      <c r="G189" s="252"/>
      <c r="H189" s="252"/>
      <c r="I189" s="252"/>
      <c r="J189" s="252"/>
      <c r="K189" s="252"/>
      <c r="L189" s="252"/>
      <c r="M189" s="252"/>
      <c r="N189" s="252"/>
      <c r="O189" s="252"/>
      <c r="P189" s="228"/>
      <c r="Q189" s="229"/>
      <c r="R189" s="230"/>
      <c r="S189" s="230"/>
      <c r="T189" s="230"/>
      <c r="U189" s="231"/>
    </row>
    <row r="190" spans="1:140" x14ac:dyDescent="0.25">
      <c r="A190" s="314" t="s">
        <v>436</v>
      </c>
      <c r="B190" s="315"/>
      <c r="C190" s="316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9"/>
      <c r="R190" s="233"/>
      <c r="S190" s="233"/>
      <c r="T190" s="233"/>
      <c r="U190" s="231"/>
    </row>
    <row r="191" spans="1:140" x14ac:dyDescent="0.25">
      <c r="A191" s="216"/>
      <c r="B191" s="253" t="s">
        <v>301</v>
      </c>
      <c r="C191" s="253" t="s">
        <v>438</v>
      </c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22"/>
      <c r="R191" s="269"/>
      <c r="S191" s="269"/>
      <c r="T191" s="269"/>
      <c r="U191" s="223"/>
    </row>
    <row r="192" spans="1:140" x14ac:dyDescent="0.25">
      <c r="A192" s="228" t="s">
        <v>302</v>
      </c>
      <c r="B192" s="142">
        <v>27193241277</v>
      </c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9"/>
      <c r="R192" s="233"/>
      <c r="S192" s="233"/>
      <c r="T192" s="233"/>
      <c r="U192" s="231"/>
    </row>
    <row r="193" spans="1:21" x14ac:dyDescent="0.25">
      <c r="A193" s="216" t="s">
        <v>425</v>
      </c>
      <c r="B193" s="146">
        <v>12365281581</v>
      </c>
      <c r="C193" s="254">
        <f t="shared" ref="C193:C199" si="30">B193/$B$192</f>
        <v>0.45471893015778653</v>
      </c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22"/>
      <c r="R193" s="269"/>
      <c r="S193" s="269"/>
      <c r="T193" s="269"/>
      <c r="U193" s="223"/>
    </row>
    <row r="194" spans="1:21" x14ac:dyDescent="0.25">
      <c r="A194" s="228" t="s">
        <v>306</v>
      </c>
      <c r="B194" s="142">
        <v>3344119432</v>
      </c>
      <c r="C194" s="252">
        <f t="shared" si="30"/>
        <v>0.12297612476334151</v>
      </c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9"/>
      <c r="R194" s="233"/>
      <c r="S194" s="233"/>
      <c r="T194" s="233"/>
      <c r="U194" s="231"/>
    </row>
    <row r="195" spans="1:21" x14ac:dyDescent="0.25">
      <c r="A195" s="216" t="s">
        <v>304</v>
      </c>
      <c r="B195" s="146">
        <v>3063866109</v>
      </c>
      <c r="C195" s="254">
        <f t="shared" si="30"/>
        <v>0.11267013291245326</v>
      </c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22"/>
      <c r="R195" s="269"/>
      <c r="S195" s="269"/>
      <c r="T195" s="269"/>
      <c r="U195" s="223"/>
    </row>
    <row r="196" spans="1:21" x14ac:dyDescent="0.25">
      <c r="A196" s="228" t="s">
        <v>309</v>
      </c>
      <c r="B196" s="142">
        <v>3043429375</v>
      </c>
      <c r="C196" s="252">
        <f t="shared" si="30"/>
        <v>0.11191859565391815</v>
      </c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9"/>
      <c r="R196" s="233"/>
      <c r="S196" s="233"/>
      <c r="T196" s="233"/>
      <c r="U196" s="231"/>
    </row>
    <row r="197" spans="1:21" x14ac:dyDescent="0.25">
      <c r="A197" s="216" t="s">
        <v>308</v>
      </c>
      <c r="B197" s="146">
        <v>2009353973</v>
      </c>
      <c r="C197" s="254">
        <f t="shared" si="30"/>
        <v>7.3891668614712303E-2</v>
      </c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22"/>
      <c r="R197" s="269"/>
      <c r="S197" s="269"/>
      <c r="T197" s="269"/>
      <c r="U197" s="223"/>
    </row>
    <row r="198" spans="1:21" x14ac:dyDescent="0.25">
      <c r="A198" s="228" t="s">
        <v>225</v>
      </c>
      <c r="B198" s="142">
        <v>773263727</v>
      </c>
      <c r="C198" s="252">
        <f t="shared" si="30"/>
        <v>2.8435879309982266E-2</v>
      </c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9"/>
      <c r="R198" s="233"/>
      <c r="S198" s="233"/>
      <c r="T198" s="233"/>
      <c r="U198" s="231"/>
    </row>
    <row r="199" spans="1:21" x14ac:dyDescent="0.25">
      <c r="A199" s="216" t="s">
        <v>376</v>
      </c>
      <c r="B199" s="146">
        <v>491107159</v>
      </c>
      <c r="C199" s="254">
        <f t="shared" si="30"/>
        <v>1.8059897825250339E-2</v>
      </c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22"/>
      <c r="R199" s="269"/>
      <c r="S199" s="269"/>
      <c r="T199" s="269"/>
      <c r="U199" s="223"/>
    </row>
    <row r="200" spans="1:21" x14ac:dyDescent="0.25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9"/>
      <c r="R200" s="233"/>
      <c r="S200" s="233"/>
      <c r="T200" s="233"/>
      <c r="U200" s="231"/>
    </row>
    <row r="201" spans="1:21" x14ac:dyDescent="0.25">
      <c r="A201" s="256" t="s">
        <v>423</v>
      </c>
      <c r="B201" s="272" t="s">
        <v>421</v>
      </c>
      <c r="C201" s="258">
        <f>SUM(C193:C200)</f>
        <v>0.92267122923744427</v>
      </c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22"/>
      <c r="R201" s="269"/>
      <c r="S201" s="269"/>
      <c r="T201" s="269"/>
      <c r="U201" s="223"/>
    </row>
    <row r="202" spans="1:21" x14ac:dyDescent="0.25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9"/>
      <c r="R202" s="233"/>
      <c r="S202" s="233"/>
      <c r="T202" s="233"/>
      <c r="U202" s="231"/>
    </row>
    <row r="203" spans="1:21" x14ac:dyDescent="0.25">
      <c r="A203" s="216"/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22"/>
      <c r="R203" s="269"/>
      <c r="S203" s="269"/>
      <c r="T203" s="269"/>
      <c r="U203" s="223"/>
    </row>
    <row r="204" spans="1:21" x14ac:dyDescent="0.25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9"/>
      <c r="R204" s="233"/>
      <c r="S204" s="233"/>
      <c r="T204" s="233"/>
      <c r="U204" s="231"/>
    </row>
    <row r="205" spans="1:21" x14ac:dyDescent="0.25">
      <c r="A205" s="216"/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22"/>
      <c r="R205" s="269"/>
      <c r="S205" s="269"/>
      <c r="T205" s="269"/>
      <c r="U205" s="223"/>
    </row>
    <row r="206" spans="1:21" ht="18.75" x14ac:dyDescent="0.35">
      <c r="A206" s="259" t="s">
        <v>337</v>
      </c>
      <c r="B206" s="273"/>
      <c r="C206" s="273"/>
      <c r="D206" s="273"/>
      <c r="E206" s="273"/>
      <c r="F206" s="273"/>
      <c r="G206" s="273"/>
      <c r="H206" s="273"/>
      <c r="I206" s="273"/>
      <c r="J206" s="273"/>
      <c r="K206" s="273"/>
      <c r="L206" s="273"/>
      <c r="M206" s="273"/>
      <c r="N206" s="273"/>
      <c r="O206" s="273"/>
      <c r="P206" s="273"/>
      <c r="Q206" s="274"/>
      <c r="R206" s="260"/>
      <c r="S206" s="260"/>
      <c r="T206" s="260"/>
      <c r="U206" s="260"/>
    </row>
    <row r="207" spans="1:21" x14ac:dyDescent="0.25">
      <c r="A207" s="273"/>
      <c r="B207" s="273"/>
      <c r="C207" s="273"/>
      <c r="D207" s="273"/>
      <c r="E207" s="273"/>
      <c r="F207" s="273"/>
      <c r="G207" s="273"/>
      <c r="H207" s="273"/>
      <c r="I207" s="273"/>
      <c r="J207" s="273"/>
      <c r="K207" s="273"/>
      <c r="L207" s="273"/>
      <c r="M207" s="273"/>
      <c r="N207" s="273"/>
      <c r="O207" s="273"/>
      <c r="P207" s="273"/>
      <c r="Q207" s="274"/>
      <c r="R207" s="260"/>
      <c r="S207" s="260"/>
      <c r="T207" s="260"/>
      <c r="U207" s="260"/>
    </row>
    <row r="208" spans="1:21" x14ac:dyDescent="0.25">
      <c r="A208" s="273"/>
      <c r="B208" s="273"/>
      <c r="C208" s="273"/>
      <c r="D208" s="273"/>
      <c r="E208" s="273"/>
      <c r="F208" s="273"/>
      <c r="G208" s="273"/>
      <c r="H208" s="273"/>
      <c r="I208" s="273"/>
      <c r="J208" s="273"/>
      <c r="K208" s="273"/>
      <c r="L208" s="273"/>
      <c r="M208" s="273"/>
      <c r="N208" s="273"/>
      <c r="O208" s="273"/>
      <c r="P208" s="273"/>
      <c r="Q208" s="274"/>
      <c r="R208" s="260"/>
      <c r="S208" s="260"/>
      <c r="T208" s="260"/>
      <c r="U208" s="260"/>
    </row>
    <row r="209" spans="1:140" x14ac:dyDescent="0.25">
      <c r="A209" s="273"/>
      <c r="B209" s="273"/>
      <c r="C209" s="273"/>
      <c r="D209" s="273"/>
      <c r="E209" s="273"/>
      <c r="F209" s="273"/>
      <c r="G209" s="273"/>
      <c r="H209" s="273"/>
      <c r="I209" s="273"/>
      <c r="J209" s="273"/>
      <c r="K209" s="273"/>
      <c r="L209" s="273"/>
      <c r="M209" s="273"/>
      <c r="N209" s="273"/>
      <c r="O209" s="273"/>
      <c r="P209" s="273"/>
      <c r="Q209" s="274"/>
      <c r="R209" s="260"/>
      <c r="S209" s="260"/>
      <c r="T209" s="260"/>
      <c r="U209" s="260"/>
    </row>
    <row r="210" spans="1:140" x14ac:dyDescent="0.25">
      <c r="A210" s="273"/>
      <c r="B210" s="273"/>
      <c r="C210" s="273"/>
      <c r="D210" s="273"/>
      <c r="E210" s="273"/>
      <c r="F210" s="273"/>
      <c r="G210" s="273"/>
      <c r="H210" s="273"/>
      <c r="I210" s="273"/>
      <c r="J210" s="273"/>
      <c r="K210" s="273"/>
      <c r="L210" s="273"/>
      <c r="M210" s="273"/>
      <c r="N210" s="273"/>
      <c r="O210" s="273"/>
      <c r="P210" s="273"/>
      <c r="Q210" s="274"/>
      <c r="R210" s="260"/>
      <c r="S210" s="260"/>
      <c r="T210" s="260"/>
      <c r="U210" s="260"/>
    </row>
    <row r="211" spans="1:140" x14ac:dyDescent="0.25">
      <c r="A211" s="53" t="s">
        <v>379</v>
      </c>
      <c r="B211" s="261"/>
      <c r="C211" s="261"/>
      <c r="D211" s="261"/>
      <c r="E211" s="261"/>
      <c r="F211" s="261"/>
      <c r="G211" s="261"/>
      <c r="H211" s="261"/>
      <c r="I211" s="261"/>
      <c r="J211" s="261"/>
      <c r="K211" s="261"/>
      <c r="L211" s="261"/>
      <c r="M211" s="261"/>
      <c r="N211" s="261"/>
      <c r="O211" s="261"/>
      <c r="P211" s="261"/>
      <c r="Q211" s="261"/>
      <c r="R211" s="261"/>
      <c r="S211" s="261"/>
      <c r="T211" s="261"/>
      <c r="U211" s="261"/>
      <c r="EJ211" s="205"/>
    </row>
    <row r="212" spans="1:140" x14ac:dyDescent="0.25">
      <c r="A212" s="111"/>
      <c r="B212" s="111"/>
      <c r="C212" s="112" t="s">
        <v>158</v>
      </c>
      <c r="D212" s="54" t="s">
        <v>136</v>
      </c>
      <c r="E212" s="322" t="s">
        <v>332</v>
      </c>
      <c r="F212" s="323"/>
      <c r="G212" s="323"/>
      <c r="H212" s="323"/>
      <c r="I212" s="323"/>
      <c r="J212" s="323"/>
      <c r="K212" s="323"/>
      <c r="L212" s="323"/>
      <c r="M212" s="323"/>
      <c r="N212" s="323"/>
      <c r="O212" s="324"/>
      <c r="P212" s="204" t="s">
        <v>333</v>
      </c>
      <c r="Q212" s="182"/>
      <c r="R212" s="183"/>
      <c r="S212" s="183"/>
      <c r="T212" s="183"/>
      <c r="U212" s="184"/>
      <c r="EJ212" s="205"/>
    </row>
    <row r="213" spans="1:140" x14ac:dyDescent="0.25">
      <c r="A213" s="111" t="s">
        <v>0</v>
      </c>
      <c r="B213" s="111" t="s">
        <v>3</v>
      </c>
      <c r="C213" s="112" t="s">
        <v>157</v>
      </c>
      <c r="D213" s="54" t="s">
        <v>212</v>
      </c>
      <c r="E213" s="54" t="s">
        <v>17</v>
      </c>
      <c r="F213" s="112" t="s">
        <v>91</v>
      </c>
      <c r="G213" s="112" t="s">
        <v>92</v>
      </c>
      <c r="H213" s="112" t="s">
        <v>93</v>
      </c>
      <c r="I213" s="112" t="s">
        <v>18</v>
      </c>
      <c r="J213" s="112" t="s">
        <v>94</v>
      </c>
      <c r="K213" s="112" t="s">
        <v>19</v>
      </c>
      <c r="L213" s="112" t="s">
        <v>95</v>
      </c>
      <c r="M213" s="112" t="s">
        <v>20</v>
      </c>
      <c r="N213" s="112" t="s">
        <v>97</v>
      </c>
      <c r="O213" s="112" t="s">
        <v>98</v>
      </c>
      <c r="P213" s="204" t="s">
        <v>334</v>
      </c>
      <c r="Q213" s="209" t="s">
        <v>335</v>
      </c>
      <c r="R213" s="210"/>
      <c r="S213" s="210"/>
      <c r="T213" s="210"/>
      <c r="U213" s="211"/>
      <c r="EJ213" s="205"/>
    </row>
    <row r="214" spans="1:140" x14ac:dyDescent="0.25">
      <c r="A214" s="111"/>
      <c r="B214" s="111" t="s">
        <v>106</v>
      </c>
      <c r="C214" s="111"/>
      <c r="D214" s="54" t="s">
        <v>15</v>
      </c>
      <c r="E214" s="54" t="s">
        <v>14</v>
      </c>
      <c r="F214" s="112" t="s">
        <v>14</v>
      </c>
      <c r="G214" s="112" t="s">
        <v>14</v>
      </c>
      <c r="H214" s="112" t="s">
        <v>14</v>
      </c>
      <c r="I214" s="112" t="s">
        <v>14</v>
      </c>
      <c r="J214" s="112" t="s">
        <v>14</v>
      </c>
      <c r="K214" s="112" t="s">
        <v>14</v>
      </c>
      <c r="L214" s="55" t="s">
        <v>14</v>
      </c>
      <c r="M214" s="112" t="s">
        <v>14</v>
      </c>
      <c r="N214" s="112" t="s">
        <v>14</v>
      </c>
      <c r="O214" s="112" t="s">
        <v>14</v>
      </c>
      <c r="P214" s="204" t="s">
        <v>336</v>
      </c>
      <c r="Q214" s="182"/>
      <c r="R214" s="183"/>
      <c r="S214" s="183"/>
      <c r="T214" s="183"/>
      <c r="U214" s="184"/>
      <c r="EJ214" s="205"/>
    </row>
    <row r="215" spans="1:140" x14ac:dyDescent="0.25">
      <c r="A215" s="56" t="s">
        <v>1</v>
      </c>
      <c r="B215" s="100">
        <f>'Selected Routes Liners'!K16</f>
        <v>8888</v>
      </c>
      <c r="C215" s="212">
        <v>6</v>
      </c>
      <c r="D215" s="213">
        <f>'Selected Routes Liners'!E67</f>
        <v>9257</v>
      </c>
      <c r="E215" s="214">
        <f>'Environmental Inputs'!I16</f>
        <v>16.3</v>
      </c>
      <c r="F215" s="214">
        <f>'Environmental Inputs'!J16</f>
        <v>15.65</v>
      </c>
      <c r="G215" s="214">
        <f>'Environmental Inputs'!K16</f>
        <v>15</v>
      </c>
      <c r="H215" s="214">
        <f>'Environmental Inputs'!L16</f>
        <v>14.35</v>
      </c>
      <c r="I215" s="214">
        <f>'Environmental Inputs'!M16</f>
        <v>13.7</v>
      </c>
      <c r="J215" s="215">
        <f>'Environmental Inputs'!N16</f>
        <v>13.049999999999999</v>
      </c>
      <c r="K215" s="215">
        <f>'Environmental Inputs'!O16</f>
        <v>12.399999999999999</v>
      </c>
      <c r="L215" s="215">
        <f>'Environmental Inputs'!P16</f>
        <v>11.749999999999998</v>
      </c>
      <c r="M215" s="214">
        <f>'Environmental Inputs'!Q16</f>
        <v>11.099999999999998</v>
      </c>
      <c r="N215" s="214">
        <f>'Environmental Inputs'!R16</f>
        <v>10.449999999999998</v>
      </c>
      <c r="O215" s="214">
        <f>'Environmental Inputs'!S16</f>
        <v>10</v>
      </c>
      <c r="P215" s="214">
        <f>'Environmental Inputs'!T16</f>
        <v>0.65</v>
      </c>
      <c r="Q215" s="217"/>
      <c r="R215" s="218"/>
      <c r="S215" s="218"/>
      <c r="T215" s="218"/>
      <c r="U215" s="219"/>
      <c r="EJ215" s="205"/>
    </row>
    <row r="216" spans="1:140" x14ac:dyDescent="0.25">
      <c r="A216" s="111"/>
      <c r="B216" s="111"/>
      <c r="C216" s="111"/>
      <c r="D216" s="111"/>
      <c r="E216" s="111"/>
      <c r="F216" s="111"/>
      <c r="G216" s="111"/>
      <c r="H216" s="111"/>
      <c r="I216" s="111"/>
      <c r="J216" s="220"/>
      <c r="K216" s="220"/>
      <c r="L216" s="220"/>
      <c r="M216" s="111"/>
      <c r="N216" s="111"/>
      <c r="O216" s="111"/>
      <c r="P216" s="111"/>
      <c r="Q216" s="111"/>
      <c r="R216" s="111"/>
      <c r="S216" s="111"/>
      <c r="T216" s="111"/>
      <c r="U216" s="111"/>
      <c r="EJ216" s="205"/>
    </row>
    <row r="217" spans="1:140" x14ac:dyDescent="0.25">
      <c r="A217" s="216" t="s">
        <v>272</v>
      </c>
      <c r="B217" s="216"/>
      <c r="C217" s="216" t="s">
        <v>273</v>
      </c>
      <c r="D217" s="216"/>
      <c r="E217" s="216"/>
      <c r="F217" s="216">
        <f>'Selected Routes Liners'!U69-'Selected Routes Liners'!T69</f>
        <v>0.98281195894340456</v>
      </c>
      <c r="G217" s="216">
        <f>'Selected Routes Liners'!V58-'Selected Routes Liners'!T58</f>
        <v>1.2808101567825503</v>
      </c>
      <c r="H217" s="216">
        <f>'Selected Routes Liners'!W58-'Selected Routes Liners'!T58</f>
        <v>2.0082389217844856</v>
      </c>
      <c r="I217" s="216">
        <f>'Selected Routes Liners'!X58-'Selected Routes Liners'!T58</f>
        <v>2.8046937739763855</v>
      </c>
      <c r="J217" s="221">
        <f>'Selected Routes Liners'!Y58-'Selected Routes Liners'!T58</f>
        <v>3.6804889562716951</v>
      </c>
      <c r="K217" s="221">
        <f>'Selected Routes Liners'!Z58-'Selected Routes Liners'!T58</f>
        <v>4.6481013754205449</v>
      </c>
      <c r="L217" s="221">
        <f>'Selected Routes Liners'!AA58-'Selected Routes Liners'!T58</f>
        <v>5.7227687856241616</v>
      </c>
      <c r="M217" s="216">
        <f>'Selected Routes Liners'!AB58-'Selected Routes Liners'!T58</f>
        <v>6.9232981447705448</v>
      </c>
      <c r="N217" s="216">
        <f>'Selected Routes Liners'!AC58-'Selected Routes Liners'!T58</f>
        <v>8.2731756538585763</v>
      </c>
      <c r="O217" s="216">
        <f>'Selected Routes Liners'!AD58-'Selected Routes Liners'!T58</f>
        <v>9.3105046012269916</v>
      </c>
      <c r="P217" s="216"/>
      <c r="Q217" s="222"/>
      <c r="R217" s="214"/>
      <c r="S217" s="214"/>
      <c r="T217" s="214"/>
      <c r="U217" s="223"/>
      <c r="CF217" s="208"/>
      <c r="CG217" s="205"/>
      <c r="CH217" s="205"/>
      <c r="CI217" s="205"/>
      <c r="CJ217" s="205"/>
      <c r="CK217" s="205"/>
      <c r="CL217" s="205"/>
      <c r="CM217" s="205"/>
      <c r="CN217" s="205"/>
      <c r="CO217" s="205"/>
      <c r="CP217" s="205"/>
      <c r="CQ217" s="205"/>
      <c r="CR217" s="205"/>
      <c r="CS217" s="205"/>
      <c r="DH217" s="205"/>
      <c r="DI217" s="205"/>
      <c r="DJ217" s="205"/>
      <c r="DK217" s="205"/>
      <c r="DL217" s="205"/>
      <c r="DM217" s="205"/>
    </row>
    <row r="218" spans="1:140" x14ac:dyDescent="0.25">
      <c r="A218" s="228" t="str">
        <f>A167</f>
        <v>Export economy</v>
      </c>
      <c r="B218" s="228"/>
      <c r="C218" s="228" t="s">
        <v>238</v>
      </c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9"/>
      <c r="R218" s="230"/>
      <c r="S218" s="230"/>
      <c r="T218" s="230"/>
      <c r="U218" s="231"/>
      <c r="CF218" s="208"/>
      <c r="CG218" s="205"/>
      <c r="CH218" s="205"/>
      <c r="CI218" s="205"/>
      <c r="CJ218" s="205"/>
      <c r="CK218" s="205"/>
      <c r="CL218" s="205"/>
      <c r="CM218" s="205"/>
      <c r="CN218" s="205"/>
      <c r="CO218" s="205"/>
      <c r="CP218" s="205"/>
      <c r="CQ218" s="205"/>
      <c r="CR218" s="205"/>
      <c r="CS218" s="205"/>
      <c r="DH218" s="205"/>
      <c r="DI218" s="205"/>
      <c r="DJ218" s="205"/>
      <c r="DK218" s="205"/>
      <c r="DL218" s="205"/>
      <c r="DM218" s="205"/>
    </row>
    <row r="219" spans="1:140" x14ac:dyDescent="0.25">
      <c r="A219" s="216" t="s">
        <v>274</v>
      </c>
      <c r="B219" s="140">
        <v>2017</v>
      </c>
      <c r="C219" s="141">
        <f>223779865815</f>
        <v>223779865815</v>
      </c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22"/>
      <c r="R219" s="214"/>
      <c r="S219" s="214"/>
      <c r="T219" s="214"/>
      <c r="U219" s="223"/>
      <c r="BU219" s="280"/>
      <c r="CF219" s="208"/>
      <c r="CG219" s="205"/>
      <c r="CH219" s="205"/>
      <c r="CI219" s="205"/>
      <c r="CJ219" s="205"/>
      <c r="CK219" s="205"/>
      <c r="CL219" s="205"/>
      <c r="CM219" s="205"/>
      <c r="CN219" s="205"/>
      <c r="CO219" s="205"/>
      <c r="CP219" s="205"/>
      <c r="CQ219" s="205"/>
      <c r="CR219" s="205"/>
      <c r="CS219" s="205"/>
      <c r="DH219" s="205"/>
      <c r="DI219" s="205"/>
      <c r="DJ219" s="205"/>
      <c r="DK219" s="205"/>
      <c r="DL219" s="205"/>
      <c r="DM219" s="205"/>
    </row>
    <row r="220" spans="1:140" x14ac:dyDescent="0.25">
      <c r="A220" s="228" t="s">
        <v>163</v>
      </c>
      <c r="B220" s="232"/>
      <c r="C220" s="228" t="s">
        <v>239</v>
      </c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9"/>
      <c r="R220" s="233"/>
      <c r="S220" s="233"/>
      <c r="T220" s="233"/>
      <c r="U220" s="231"/>
      <c r="CF220" s="208"/>
      <c r="CG220" s="205"/>
      <c r="CH220" s="205"/>
      <c r="CI220" s="205"/>
      <c r="CJ220" s="205"/>
      <c r="CK220" s="205"/>
      <c r="CL220" s="205"/>
      <c r="CM220" s="205"/>
      <c r="CN220" s="205"/>
      <c r="CO220" s="205"/>
      <c r="CP220" s="205"/>
      <c r="CQ220" s="205"/>
      <c r="CR220" s="205"/>
      <c r="CS220" s="205"/>
      <c r="DH220" s="205"/>
      <c r="DI220" s="205"/>
      <c r="DJ220" s="205"/>
      <c r="DK220" s="205"/>
      <c r="DL220" s="205"/>
      <c r="DM220" s="205"/>
    </row>
    <row r="221" spans="1:140" x14ac:dyDescent="0.25">
      <c r="A221" s="216" t="str">
        <f>A170</f>
        <v>Economy of destination</v>
      </c>
      <c r="B221" s="234"/>
      <c r="C221" s="216" t="s">
        <v>375</v>
      </c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22"/>
      <c r="R221" s="214"/>
      <c r="S221" s="214"/>
      <c r="T221" s="214"/>
      <c r="U221" s="223"/>
      <c r="CF221" s="208"/>
      <c r="CG221" s="205"/>
      <c r="CH221" s="205"/>
      <c r="CI221" s="205"/>
      <c r="CJ221" s="205"/>
      <c r="CK221" s="205"/>
      <c r="CL221" s="205"/>
      <c r="CM221" s="205"/>
      <c r="CN221" s="205"/>
      <c r="CO221" s="205"/>
      <c r="CP221" s="205"/>
      <c r="CQ221" s="205"/>
      <c r="CR221" s="205"/>
      <c r="CS221" s="205"/>
      <c r="DH221" s="205"/>
      <c r="DI221" s="205"/>
      <c r="DJ221" s="205"/>
      <c r="DK221" s="205"/>
      <c r="DL221" s="205"/>
      <c r="DM221" s="205"/>
    </row>
    <row r="222" spans="1:140" x14ac:dyDescent="0.25">
      <c r="A222" s="228" t="s">
        <v>165</v>
      </c>
      <c r="B222" s="232"/>
      <c r="C222" s="228" t="s">
        <v>240</v>
      </c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9"/>
      <c r="R222" s="230"/>
      <c r="S222" s="230"/>
      <c r="T222" s="230"/>
      <c r="U222" s="231"/>
      <c r="CF222" s="208"/>
      <c r="CG222" s="205"/>
      <c r="CH222" s="205"/>
      <c r="CI222" s="205"/>
      <c r="CJ222" s="205"/>
      <c r="CK222" s="205"/>
      <c r="CL222" s="205"/>
      <c r="CM222" s="205"/>
      <c r="CN222" s="205"/>
      <c r="CO222" s="205"/>
      <c r="CP222" s="205"/>
      <c r="CQ222" s="205"/>
      <c r="CR222" s="205"/>
      <c r="CS222" s="205"/>
      <c r="DH222" s="205"/>
      <c r="DI222" s="205"/>
      <c r="DJ222" s="205"/>
      <c r="DK222" s="205"/>
      <c r="DL222" s="205"/>
      <c r="DM222" s="205"/>
    </row>
    <row r="223" spans="1:140" x14ac:dyDescent="0.25">
      <c r="A223" s="216" t="s">
        <v>275</v>
      </c>
      <c r="B223" s="234"/>
      <c r="C223" s="140">
        <v>9403</v>
      </c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22"/>
      <c r="R223" s="214"/>
      <c r="S223" s="214"/>
      <c r="T223" s="214"/>
      <c r="U223" s="223"/>
      <c r="BU223" s="281"/>
      <c r="CF223" s="208"/>
      <c r="CG223" s="205"/>
      <c r="CH223" s="205"/>
      <c r="CI223" s="205"/>
      <c r="CJ223" s="205"/>
      <c r="CK223" s="205"/>
      <c r="CL223" s="205"/>
      <c r="CM223" s="205"/>
      <c r="CN223" s="205"/>
      <c r="CO223" s="205"/>
      <c r="CP223" s="205"/>
      <c r="CQ223" s="205"/>
      <c r="CR223" s="205"/>
      <c r="CS223" s="205"/>
      <c r="DH223" s="205"/>
      <c r="DI223" s="205"/>
      <c r="DJ223" s="205"/>
      <c r="DK223" s="205"/>
      <c r="DL223" s="205"/>
      <c r="DM223" s="205"/>
    </row>
    <row r="224" spans="1:140" x14ac:dyDescent="0.25">
      <c r="A224" s="228" t="s">
        <v>278</v>
      </c>
      <c r="B224" s="232"/>
      <c r="C224" s="107" t="s">
        <v>241</v>
      </c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9"/>
      <c r="R224" s="233"/>
      <c r="S224" s="233"/>
      <c r="T224" s="233"/>
      <c r="U224" s="231"/>
      <c r="BU224" s="278"/>
      <c r="BV224" s="278"/>
      <c r="BW224" s="278"/>
      <c r="BX224" s="278"/>
      <c r="BY224" s="278"/>
      <c r="BZ224" s="278"/>
      <c r="CA224" s="278"/>
      <c r="CB224" s="278"/>
      <c r="CC224" s="278"/>
      <c r="CD224" s="278"/>
      <c r="CE224" s="278"/>
      <c r="CF224" s="282"/>
      <c r="CG224" s="278"/>
      <c r="CH224" s="278"/>
      <c r="CI224" s="278"/>
      <c r="CJ224" s="278"/>
      <c r="CK224" s="278"/>
      <c r="CL224" s="278"/>
      <c r="CM224" s="278"/>
      <c r="CN224" s="278"/>
      <c r="CO224" s="278"/>
      <c r="CP224" s="278"/>
      <c r="CQ224" s="278"/>
      <c r="CR224" s="278"/>
      <c r="CS224" s="278"/>
      <c r="CT224" s="278"/>
      <c r="DH224" s="205"/>
      <c r="DI224" s="205"/>
      <c r="DJ224" s="205"/>
      <c r="DK224" s="205"/>
      <c r="DL224" s="205"/>
      <c r="DM224" s="205"/>
    </row>
    <row r="225" spans="1:140" x14ac:dyDescent="0.25">
      <c r="A225" s="216" t="s">
        <v>211</v>
      </c>
      <c r="B225" s="234"/>
      <c r="C225" s="216" t="s">
        <v>243</v>
      </c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22"/>
      <c r="R225" s="214"/>
      <c r="S225" s="214"/>
      <c r="T225" s="214"/>
      <c r="U225" s="223"/>
      <c r="BU225" s="208"/>
      <c r="CF225" s="208"/>
      <c r="CG225" s="205"/>
      <c r="CH225" s="205"/>
      <c r="CI225" s="205"/>
      <c r="CJ225" s="205"/>
      <c r="CK225" s="205"/>
      <c r="CL225" s="205"/>
      <c r="CM225" s="205"/>
      <c r="CN225" s="205"/>
      <c r="CO225" s="205"/>
      <c r="CP225" s="205"/>
      <c r="CQ225" s="205"/>
      <c r="CR225" s="205"/>
      <c r="CS225" s="205"/>
      <c r="DH225" s="205"/>
      <c r="DI225" s="205"/>
      <c r="DJ225" s="205"/>
      <c r="DK225" s="205"/>
      <c r="DL225" s="205"/>
      <c r="DM225" s="205"/>
    </row>
    <row r="226" spans="1:140" x14ac:dyDescent="0.25">
      <c r="A226" s="228" t="s">
        <v>279</v>
      </c>
      <c r="B226" s="145">
        <v>2017</v>
      </c>
      <c r="C226" s="142">
        <v>696469984</v>
      </c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9"/>
      <c r="R226" s="230"/>
      <c r="S226" s="230"/>
      <c r="T226" s="230"/>
      <c r="U226" s="231"/>
      <c r="BU226" s="280"/>
      <c r="CF226" s="208">
        <v>39891060</v>
      </c>
      <c r="CG226" s="205"/>
      <c r="CH226" s="205"/>
      <c r="CI226" s="205"/>
      <c r="CJ226" s="205"/>
      <c r="CK226" s="205"/>
      <c r="CL226" s="205"/>
      <c r="CM226" s="205"/>
      <c r="CN226" s="205"/>
      <c r="CO226" s="205"/>
      <c r="CP226" s="205"/>
      <c r="CQ226" s="205"/>
      <c r="CR226" s="205"/>
      <c r="CS226" s="205"/>
      <c r="DH226" s="205"/>
      <c r="DI226" s="205"/>
      <c r="DJ226" s="205"/>
      <c r="DK226" s="205"/>
      <c r="DL226" s="205"/>
      <c r="DM226" s="205"/>
    </row>
    <row r="227" spans="1:140" x14ac:dyDescent="0.25">
      <c r="A227" s="216" t="s">
        <v>280</v>
      </c>
      <c r="B227" s="140">
        <v>2017</v>
      </c>
      <c r="C227" s="141">
        <v>2532115965</v>
      </c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22"/>
      <c r="R227" s="214"/>
      <c r="S227" s="214"/>
      <c r="T227" s="214"/>
      <c r="U227" s="223"/>
      <c r="BU227" s="283"/>
      <c r="CF227" s="208">
        <v>297723672540</v>
      </c>
      <c r="CG227" s="205"/>
      <c r="CH227" s="205"/>
      <c r="CI227" s="205"/>
      <c r="CJ227" s="205"/>
      <c r="CK227" s="205"/>
      <c r="CL227" s="205"/>
      <c r="CM227" s="205"/>
      <c r="CN227" s="205"/>
      <c r="CO227" s="205"/>
      <c r="CP227" s="205"/>
      <c r="CQ227" s="205"/>
      <c r="CR227" s="205"/>
      <c r="CS227" s="205"/>
      <c r="DH227" s="205"/>
      <c r="DI227" s="205"/>
      <c r="DJ227" s="205"/>
      <c r="DK227" s="205"/>
      <c r="DL227" s="205"/>
      <c r="DM227" s="205"/>
    </row>
    <row r="228" spans="1:140" x14ac:dyDescent="0.25">
      <c r="A228" s="228" t="s">
        <v>287</v>
      </c>
      <c r="B228" s="228"/>
      <c r="C228" s="235">
        <f>C227/C219</f>
        <v>1.1315209059483992E-2</v>
      </c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9"/>
      <c r="R228" s="233"/>
      <c r="S228" s="233"/>
      <c r="T228" s="233"/>
      <c r="U228" s="231"/>
      <c r="BU228" s="284"/>
      <c r="CF228" s="208"/>
      <c r="CG228" s="205"/>
      <c r="CH228" s="205"/>
      <c r="CI228" s="205"/>
      <c r="CJ228" s="205"/>
      <c r="CK228" s="205"/>
      <c r="CL228" s="205"/>
      <c r="CM228" s="205"/>
      <c r="CN228" s="205"/>
      <c r="CO228" s="205"/>
      <c r="CP228" s="205"/>
      <c r="CQ228" s="205"/>
      <c r="CR228" s="205"/>
      <c r="CS228" s="205"/>
      <c r="DH228" s="205"/>
      <c r="DI228" s="205"/>
      <c r="DJ228" s="205"/>
      <c r="DK228" s="205"/>
      <c r="DL228" s="205"/>
      <c r="DM228" s="205"/>
    </row>
    <row r="229" spans="1:140" x14ac:dyDescent="0.25">
      <c r="A229" s="216" t="s">
        <v>289</v>
      </c>
      <c r="B229" s="216"/>
      <c r="C229" s="236">
        <f>C227/C226</f>
        <v>3.6356426309392824</v>
      </c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22"/>
      <c r="R229" s="214"/>
      <c r="S229" s="214"/>
      <c r="T229" s="214"/>
      <c r="U229" s="223"/>
      <c r="BU229" s="285"/>
      <c r="CF229" s="208">
        <v>104488</v>
      </c>
      <c r="CG229" s="205"/>
      <c r="CH229" s="205"/>
      <c r="CI229" s="205"/>
      <c r="CJ229" s="205"/>
      <c r="CK229" s="205"/>
      <c r="CL229" s="205"/>
      <c r="CM229" s="205"/>
      <c r="CN229" s="205"/>
      <c r="CO229" s="205"/>
      <c r="CP229" s="205"/>
      <c r="CQ229" s="205"/>
      <c r="CR229" s="205"/>
      <c r="CS229" s="205"/>
      <c r="DH229" s="205"/>
      <c r="DI229" s="205"/>
      <c r="DJ229" s="205"/>
      <c r="DK229" s="205"/>
      <c r="DL229" s="205"/>
      <c r="DM229" s="205"/>
    </row>
    <row r="230" spans="1:140" x14ac:dyDescent="0.25">
      <c r="A230" s="228" t="s">
        <v>291</v>
      </c>
      <c r="B230" s="228"/>
      <c r="C230" s="147">
        <v>144126.90956133275</v>
      </c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9"/>
      <c r="R230" s="230"/>
      <c r="S230" s="230"/>
      <c r="T230" s="230"/>
      <c r="U230" s="231"/>
      <c r="CF230" s="205" t="s">
        <v>292</v>
      </c>
      <c r="CG230" s="205" t="s">
        <v>293</v>
      </c>
      <c r="CH230" s="205" t="s">
        <v>294</v>
      </c>
      <c r="CI230" s="205"/>
      <c r="CJ230" s="205"/>
      <c r="CK230" s="205"/>
      <c r="CL230" s="205"/>
      <c r="CM230" s="205"/>
      <c r="CN230" s="205"/>
      <c r="CO230" s="205"/>
      <c r="CP230" s="205"/>
      <c r="CQ230" s="205"/>
      <c r="CR230" s="205"/>
      <c r="CS230" s="205"/>
      <c r="DH230" s="205"/>
      <c r="DI230" s="205"/>
      <c r="DJ230" s="205"/>
      <c r="DK230" s="205"/>
      <c r="DL230" s="205"/>
      <c r="DM230" s="205"/>
    </row>
    <row r="231" spans="1:140" s="241" customFormat="1" x14ac:dyDescent="0.25">
      <c r="A231" s="317" t="s">
        <v>341</v>
      </c>
      <c r="B231" s="318"/>
      <c r="C231" s="319"/>
      <c r="D231" s="317" t="s">
        <v>339</v>
      </c>
      <c r="E231" s="318"/>
      <c r="F231" s="318"/>
      <c r="G231" s="318"/>
      <c r="H231" s="318"/>
      <c r="I231" s="318"/>
      <c r="J231" s="318"/>
      <c r="K231" s="318"/>
      <c r="L231" s="318"/>
      <c r="M231" s="318"/>
      <c r="N231" s="318"/>
      <c r="O231" s="319"/>
      <c r="P231" s="237"/>
      <c r="Q231" s="238"/>
      <c r="R231" s="239"/>
      <c r="S231" s="239"/>
      <c r="T231" s="239"/>
      <c r="U231" s="240"/>
      <c r="CG231" s="242"/>
      <c r="CH231" s="242"/>
      <c r="CI231" s="242"/>
      <c r="CJ231" s="243"/>
      <c r="CK231" s="243"/>
      <c r="CL231" s="243"/>
      <c r="CM231" s="243"/>
      <c r="CN231" s="243"/>
      <c r="CO231" s="243"/>
      <c r="CP231" s="243"/>
      <c r="CQ231" s="243"/>
      <c r="CR231" s="243"/>
      <c r="CS231" s="243"/>
      <c r="CU231" s="242"/>
      <c r="CV231" s="242"/>
      <c r="CW231" s="242"/>
      <c r="CX231" s="242"/>
      <c r="CY231" s="242"/>
      <c r="CZ231" s="242"/>
      <c r="DA231" s="242"/>
      <c r="DB231" s="242"/>
      <c r="DC231" s="242"/>
      <c r="DD231" s="242"/>
      <c r="DE231" s="242"/>
      <c r="DF231" s="242"/>
      <c r="DG231" s="242"/>
      <c r="DH231" s="242"/>
      <c r="DI231" s="242"/>
      <c r="DJ231" s="242"/>
      <c r="DK231" s="242"/>
      <c r="DL231" s="242"/>
      <c r="DM231" s="242"/>
      <c r="DN231" s="242"/>
      <c r="DO231" s="242"/>
      <c r="DP231" s="242"/>
      <c r="DQ231" s="242"/>
      <c r="DR231" s="242"/>
      <c r="DS231" s="242"/>
      <c r="DT231" s="242"/>
      <c r="DU231" s="242"/>
      <c r="EJ231" s="244"/>
    </row>
    <row r="232" spans="1:140" x14ac:dyDescent="0.25">
      <c r="A232" s="228" t="s">
        <v>295</v>
      </c>
      <c r="B232" s="117">
        <v>0.05</v>
      </c>
      <c r="C232" s="246" t="s">
        <v>359</v>
      </c>
      <c r="D232" s="228"/>
      <c r="E232" s="228"/>
      <c r="F232" s="275">
        <f t="shared" ref="F232:O232" si="31">($C$227*$B$232)*(F217/365.25)</f>
        <v>340669.93180472543</v>
      </c>
      <c r="G232" s="275">
        <f t="shared" si="31"/>
        <v>443964.38687518804</v>
      </c>
      <c r="H232" s="275">
        <f t="shared" si="31"/>
        <v>696111.40799245483</v>
      </c>
      <c r="I232" s="247">
        <f t="shared" si="31"/>
        <v>972184.78877778328</v>
      </c>
      <c r="J232" s="247">
        <f t="shared" si="31"/>
        <v>1275759.7323999654</v>
      </c>
      <c r="K232" s="247">
        <f t="shared" si="31"/>
        <v>1611161.0814018918</v>
      </c>
      <c r="L232" s="247">
        <f t="shared" si="31"/>
        <v>1983670.664761479</v>
      </c>
      <c r="M232" s="247">
        <f t="shared" si="31"/>
        <v>2399807.4966226388</v>
      </c>
      <c r="N232" s="247">
        <f t="shared" si="31"/>
        <v>2867712.546801453</v>
      </c>
      <c r="O232" s="247">
        <f t="shared" si="31"/>
        <v>3227279.5815157867</v>
      </c>
      <c r="P232" s="228"/>
      <c r="Q232" s="229"/>
      <c r="R232" s="233"/>
      <c r="S232" s="233"/>
      <c r="T232" s="233"/>
      <c r="U232" s="231"/>
      <c r="BU232" s="280"/>
      <c r="BV232" s="284"/>
      <c r="BW232" s="284"/>
      <c r="BX232" s="284"/>
      <c r="BY232" s="284"/>
      <c r="BZ232" s="284"/>
      <c r="CA232" s="284"/>
      <c r="CB232" s="284"/>
      <c r="CC232" s="284"/>
      <c r="CD232" s="284"/>
      <c r="CE232" s="284"/>
      <c r="CF232" s="208">
        <f>CF229*B31</f>
        <v>10448.800000000001</v>
      </c>
      <c r="CG232" s="286">
        <f t="shared" ref="CG232:CG233" si="32">CF232/365</f>
        <v>28.626849315068498</v>
      </c>
      <c r="CH232" s="286">
        <f t="shared" ref="CH232:CH233" si="33">CG232/24</f>
        <v>1.1927853881278541</v>
      </c>
      <c r="CI232" s="205"/>
      <c r="CJ232" s="205"/>
      <c r="CK232" s="205"/>
      <c r="CL232" s="205"/>
      <c r="CM232" s="205"/>
      <c r="CN232" s="205"/>
      <c r="CO232" s="205"/>
      <c r="CP232" s="205"/>
      <c r="CQ232" s="205"/>
      <c r="CR232" s="205"/>
      <c r="CS232" s="205"/>
      <c r="DH232" s="205"/>
      <c r="DI232" s="205"/>
      <c r="DJ232" s="205"/>
      <c r="DK232" s="205"/>
      <c r="DL232" s="205"/>
      <c r="DM232" s="205"/>
    </row>
    <row r="233" spans="1:140" x14ac:dyDescent="0.25">
      <c r="A233" s="216" t="s">
        <v>296</v>
      </c>
      <c r="B233" s="118">
        <v>0.1</v>
      </c>
      <c r="C233" s="248" t="s">
        <v>360</v>
      </c>
      <c r="D233" s="216"/>
      <c r="E233" s="216"/>
      <c r="F233" s="276">
        <f t="shared" ref="F233:O233" si="34">($C$227*$B$233)*(F217/365.25)</f>
        <v>681339.86360945087</v>
      </c>
      <c r="G233" s="276">
        <f t="shared" si="34"/>
        <v>887928.77375037607</v>
      </c>
      <c r="H233" s="276">
        <f t="shared" si="34"/>
        <v>1392222.8159849097</v>
      </c>
      <c r="I233" s="249">
        <f t="shared" si="34"/>
        <v>1944369.5775555666</v>
      </c>
      <c r="J233" s="249">
        <f t="shared" si="34"/>
        <v>2551519.4647999308</v>
      </c>
      <c r="K233" s="249">
        <f t="shared" si="34"/>
        <v>3222322.1628037835</v>
      </c>
      <c r="L233" s="249">
        <f t="shared" si="34"/>
        <v>3967341.329522958</v>
      </c>
      <c r="M233" s="249">
        <f t="shared" si="34"/>
        <v>4799614.9932452776</v>
      </c>
      <c r="N233" s="249">
        <f t="shared" si="34"/>
        <v>5735425.093602906</v>
      </c>
      <c r="O233" s="249">
        <f t="shared" si="34"/>
        <v>6454559.1630315734</v>
      </c>
      <c r="P233" s="216"/>
      <c r="Q233" s="222"/>
      <c r="R233" s="269"/>
      <c r="S233" s="269"/>
      <c r="T233" s="269"/>
      <c r="U233" s="223"/>
      <c r="BU233" s="280"/>
      <c r="BV233" s="284"/>
      <c r="BW233" s="284"/>
      <c r="BX233" s="284"/>
      <c r="BY233" s="284"/>
      <c r="BZ233" s="284"/>
      <c r="CA233" s="284"/>
      <c r="CB233" s="284"/>
      <c r="CC233" s="284"/>
      <c r="CD233" s="284"/>
      <c r="CE233" s="284"/>
      <c r="CF233" s="208">
        <f>CF229*B32</f>
        <v>2089.7600000000002</v>
      </c>
      <c r="CG233" s="286">
        <f t="shared" si="32"/>
        <v>5.7253698630136993</v>
      </c>
      <c r="CH233" s="286">
        <f t="shared" si="33"/>
        <v>0.2385570776255708</v>
      </c>
      <c r="CI233" s="205"/>
      <c r="CJ233" s="205"/>
      <c r="CK233" s="205"/>
      <c r="CL233" s="205"/>
      <c r="CM233" s="205"/>
      <c r="CN233" s="205"/>
      <c r="CO233" s="205"/>
      <c r="CP233" s="205"/>
      <c r="CQ233" s="205"/>
      <c r="CR233" s="205"/>
      <c r="CS233" s="205"/>
      <c r="DH233" s="205"/>
      <c r="DI233" s="205"/>
      <c r="DJ233" s="205"/>
      <c r="DK233" s="205"/>
      <c r="DL233" s="205"/>
      <c r="DM233" s="205"/>
    </row>
    <row r="234" spans="1:140" x14ac:dyDescent="0.25">
      <c r="A234" s="228" t="s">
        <v>297</v>
      </c>
      <c r="B234" s="117">
        <v>0.02</v>
      </c>
      <c r="C234" s="246" t="s">
        <v>361</v>
      </c>
      <c r="D234" s="228"/>
      <c r="E234" s="228"/>
      <c r="F234" s="275">
        <f t="shared" ref="F234:O234" si="35">($C$227*$B$234)*(F217/365.25)</f>
        <v>136267.9727218902</v>
      </c>
      <c r="G234" s="275">
        <f t="shared" si="35"/>
        <v>177585.75475007523</v>
      </c>
      <c r="H234" s="275">
        <f t="shared" si="35"/>
        <v>278444.56319698197</v>
      </c>
      <c r="I234" s="247">
        <f t="shared" si="35"/>
        <v>388873.91551111336</v>
      </c>
      <c r="J234" s="247">
        <f t="shared" si="35"/>
        <v>510303.89295998617</v>
      </c>
      <c r="K234" s="247">
        <f t="shared" si="35"/>
        <v>644464.4325607568</v>
      </c>
      <c r="L234" s="247">
        <f t="shared" si="35"/>
        <v>793468.26590459165</v>
      </c>
      <c r="M234" s="247">
        <f t="shared" si="35"/>
        <v>959922.9986490556</v>
      </c>
      <c r="N234" s="247">
        <f t="shared" si="35"/>
        <v>1147085.0187205814</v>
      </c>
      <c r="O234" s="247">
        <f t="shared" si="35"/>
        <v>1290911.8326063149</v>
      </c>
      <c r="P234" s="228"/>
      <c r="Q234" s="229"/>
      <c r="R234" s="233"/>
      <c r="S234" s="233"/>
      <c r="T234" s="233"/>
      <c r="U234" s="231"/>
      <c r="BU234" s="280"/>
      <c r="BV234" s="284"/>
      <c r="BW234" s="284"/>
      <c r="BX234" s="284"/>
      <c r="BY234" s="284"/>
      <c r="BZ234" s="284"/>
      <c r="CA234" s="284"/>
      <c r="CB234" s="284"/>
      <c r="CC234" s="284"/>
      <c r="CD234" s="284"/>
      <c r="CE234" s="284"/>
      <c r="CF234" s="208">
        <f>SUM(CF231:CF233)</f>
        <v>12538.560000000001</v>
      </c>
      <c r="CG234" s="286">
        <f t="shared" ref="CG234:CH234" si="36">SUM(CG231:CG233)</f>
        <v>34.352219178082194</v>
      </c>
      <c r="CH234" s="286">
        <f t="shared" si="36"/>
        <v>1.4313424657534248</v>
      </c>
      <c r="CI234" s="205"/>
      <c r="CJ234" s="205"/>
      <c r="CK234" s="205"/>
      <c r="CL234" s="205"/>
      <c r="CM234" s="205"/>
      <c r="CN234" s="205"/>
      <c r="CO234" s="205"/>
      <c r="CP234" s="205"/>
      <c r="CQ234" s="205"/>
      <c r="CR234" s="205"/>
      <c r="CS234" s="205"/>
      <c r="DH234" s="205"/>
      <c r="DI234" s="205"/>
      <c r="DJ234" s="205"/>
      <c r="DK234" s="205"/>
      <c r="DL234" s="205"/>
      <c r="DM234" s="205"/>
    </row>
    <row r="235" spans="1:140" x14ac:dyDescent="0.25">
      <c r="A235" s="237" t="s">
        <v>298</v>
      </c>
      <c r="B235" s="237"/>
      <c r="C235" s="237"/>
      <c r="D235" s="237"/>
      <c r="E235" s="237"/>
      <c r="F235" s="277">
        <f t="shared" ref="F235:O235" si="37">SUM(F232:F234)</f>
        <v>1158277.7681360664</v>
      </c>
      <c r="G235" s="277">
        <f t="shared" si="37"/>
        <v>1509478.9153756395</v>
      </c>
      <c r="H235" s="277">
        <f t="shared" si="37"/>
        <v>2366778.7871743464</v>
      </c>
      <c r="I235" s="251">
        <f t="shared" si="37"/>
        <v>3305428.2818444632</v>
      </c>
      <c r="J235" s="251">
        <f t="shared" si="37"/>
        <v>4337583.0901598819</v>
      </c>
      <c r="K235" s="251">
        <f t="shared" si="37"/>
        <v>5477947.6767664319</v>
      </c>
      <c r="L235" s="251">
        <f t="shared" si="37"/>
        <v>6744480.2601890285</v>
      </c>
      <c r="M235" s="251">
        <f t="shared" si="37"/>
        <v>8159345.4885169715</v>
      </c>
      <c r="N235" s="251">
        <f t="shared" si="37"/>
        <v>9750222.6591249406</v>
      </c>
      <c r="O235" s="251">
        <f t="shared" si="37"/>
        <v>10972750.577153675</v>
      </c>
      <c r="P235" s="237"/>
      <c r="Q235" s="238"/>
      <c r="R235" s="271"/>
      <c r="S235" s="271"/>
      <c r="T235" s="271"/>
      <c r="U235" s="240"/>
      <c r="BU235" s="284"/>
      <c r="BV235" s="200"/>
      <c r="BW235" s="200"/>
      <c r="BX235" s="200"/>
      <c r="BY235" s="200"/>
      <c r="BZ235" s="200"/>
      <c r="CA235" s="200"/>
      <c r="CB235" s="200"/>
      <c r="CC235" s="200"/>
      <c r="CD235" s="200"/>
      <c r="CE235" s="200"/>
      <c r="CF235" s="287"/>
      <c r="CG235" s="200"/>
      <c r="CH235" s="200"/>
      <c r="CI235" s="200"/>
      <c r="CJ235" s="200"/>
      <c r="CK235" s="200"/>
      <c r="CL235" s="200"/>
      <c r="CM235" s="200"/>
      <c r="CN235" s="200"/>
      <c r="CO235" s="200"/>
      <c r="CP235" s="200"/>
      <c r="CQ235" s="200"/>
      <c r="CR235" s="200"/>
      <c r="CS235" s="200"/>
      <c r="CT235" s="200"/>
      <c r="DH235" s="205"/>
      <c r="DI235" s="205"/>
      <c r="DJ235" s="205"/>
      <c r="DK235" s="205"/>
      <c r="DL235" s="205"/>
      <c r="DM235" s="205"/>
    </row>
    <row r="236" spans="1:140" x14ac:dyDescent="0.25">
      <c r="A236" s="228" t="s">
        <v>299</v>
      </c>
      <c r="B236" s="228"/>
      <c r="C236" s="228"/>
      <c r="D236" s="228"/>
      <c r="E236" s="228"/>
      <c r="F236" s="252">
        <f t="shared" ref="F236:O236" si="38">F235/$C$227</f>
        <v>4.5743472421732722E-4</v>
      </c>
      <c r="G236" s="252">
        <f t="shared" si="38"/>
        <v>5.9613340630536229E-4</v>
      </c>
      <c r="H236" s="252">
        <f t="shared" si="38"/>
        <v>9.3470394716868598E-4</v>
      </c>
      <c r="I236" s="252">
        <f t="shared" si="38"/>
        <v>1.3054016196467776E-3</v>
      </c>
      <c r="J236" s="252">
        <f t="shared" si="38"/>
        <v>1.7130270296131093E-3</v>
      </c>
      <c r="K236" s="252">
        <f t="shared" si="38"/>
        <v>2.1633873615920399E-3</v>
      </c>
      <c r="L236" s="252">
        <f t="shared" si="38"/>
        <v>2.6635747941303424E-3</v>
      </c>
      <c r="M236" s="252">
        <f t="shared" si="38"/>
        <v>3.2223427367857427E-3</v>
      </c>
      <c r="N236" s="252">
        <f t="shared" si="38"/>
        <v>3.8506224809198028E-3</v>
      </c>
      <c r="O236" s="252">
        <f t="shared" si="38"/>
        <v>4.3334312996812828E-3</v>
      </c>
      <c r="P236" s="228"/>
      <c r="Q236" s="229"/>
      <c r="R236" s="233"/>
      <c r="S236" s="233"/>
      <c r="T236" s="233"/>
      <c r="U236" s="231"/>
      <c r="BU236" s="288"/>
      <c r="BV236" s="289"/>
      <c r="BW236" s="289"/>
      <c r="BX236" s="289"/>
      <c r="BY236" s="289"/>
      <c r="BZ236" s="289"/>
      <c r="CA236" s="289"/>
      <c r="CB236" s="289"/>
      <c r="CC236" s="289"/>
      <c r="CD236" s="289"/>
      <c r="CE236" s="289"/>
      <c r="CF236" s="287"/>
      <c r="CG236" s="200"/>
      <c r="CH236" s="200"/>
      <c r="CI236" s="200"/>
      <c r="CJ236" s="200"/>
      <c r="CK236" s="200"/>
      <c r="CL236" s="200"/>
      <c r="CM236" s="200"/>
      <c r="CN236" s="200"/>
      <c r="CO236" s="200"/>
      <c r="CP236" s="200"/>
      <c r="CQ236" s="200"/>
      <c r="CR236" s="200"/>
      <c r="CS236" s="200"/>
      <c r="CT236" s="200"/>
      <c r="DH236" s="205"/>
      <c r="DI236" s="205"/>
      <c r="DJ236" s="205"/>
      <c r="DK236" s="205"/>
      <c r="DL236" s="205"/>
      <c r="DM236" s="205"/>
    </row>
    <row r="237" spans="1:140" x14ac:dyDescent="0.25">
      <c r="A237" s="228"/>
      <c r="B237" s="228"/>
      <c r="C237" s="228"/>
      <c r="D237" s="228"/>
      <c r="E237" s="228"/>
      <c r="F237" s="252"/>
      <c r="G237" s="252"/>
      <c r="H237" s="252"/>
      <c r="I237" s="252"/>
      <c r="J237" s="252"/>
      <c r="K237" s="252"/>
      <c r="L237" s="252"/>
      <c r="M237" s="252"/>
      <c r="N237" s="252"/>
      <c r="O237" s="252"/>
      <c r="P237" s="228"/>
      <c r="Q237" s="229"/>
      <c r="R237" s="230"/>
      <c r="S237" s="230"/>
      <c r="T237" s="230"/>
      <c r="U237" s="231"/>
    </row>
    <row r="238" spans="1:140" x14ac:dyDescent="0.25">
      <c r="A238" s="228" t="s">
        <v>447</v>
      </c>
      <c r="B238" s="228"/>
      <c r="C238" s="228"/>
      <c r="D238" s="228"/>
      <c r="E238" s="228"/>
      <c r="F238" s="303">
        <f>F235*F217</f>
        <v>1138369.2423024019</v>
      </c>
      <c r="G238" s="303">
        <f t="shared" ref="G238:O238" si="39">G235*G217</f>
        <v>1933355.9262622267</v>
      </c>
      <c r="H238" s="303">
        <f t="shared" si="39"/>
        <v>4753057.2796574021</v>
      </c>
      <c r="I238" s="303">
        <f t="shared" si="39"/>
        <v>9270714.122414628</v>
      </c>
      <c r="J238" s="303">
        <f t="shared" si="39"/>
        <v>15964426.660244297</v>
      </c>
      <c r="K238" s="303">
        <f t="shared" si="39"/>
        <v>25462056.130859829</v>
      </c>
      <c r="L238" s="303">
        <f t="shared" si="39"/>
        <v>38597101.108268097</v>
      </c>
      <c r="M238" s="303">
        <f t="shared" si="39"/>
        <v>56489581.48319146</v>
      </c>
      <c r="N238" s="303">
        <f t="shared" si="39"/>
        <v>80665304.723172694</v>
      </c>
      <c r="O238" s="303">
        <f t="shared" si="39"/>
        <v>102161844.73670542</v>
      </c>
      <c r="P238" s="228"/>
      <c r="Q238" s="229"/>
      <c r="R238" s="230"/>
      <c r="S238" s="230"/>
      <c r="T238" s="230"/>
      <c r="U238" s="231"/>
    </row>
    <row r="239" spans="1:140" x14ac:dyDescent="0.25">
      <c r="A239" s="228" t="s">
        <v>448</v>
      </c>
      <c r="B239" s="228"/>
      <c r="C239" s="228"/>
      <c r="D239" s="228"/>
      <c r="E239" s="228"/>
      <c r="F239" s="252">
        <f>F238/$C$227</f>
        <v>4.4957231739676737E-4</v>
      </c>
      <c r="G239" s="252">
        <f t="shared" ref="G239:O239" si="40">G238/$C$227</f>
        <v>7.635337215932868E-4</v>
      </c>
      <c r="H239" s="252">
        <f t="shared" si="40"/>
        <v>1.8771088470497447E-3</v>
      </c>
      <c r="I239" s="252">
        <f t="shared" si="40"/>
        <v>3.6612517951620073E-3</v>
      </c>
      <c r="J239" s="252">
        <f t="shared" si="40"/>
        <v>6.3047770642859543E-3</v>
      </c>
      <c r="K239" s="252">
        <f t="shared" si="40"/>
        <v>1.0055643770983384E-2</v>
      </c>
      <c r="L239" s="252">
        <f t="shared" si="40"/>
        <v>1.5243022690024427E-2</v>
      </c>
      <c r="M239" s="252">
        <f t="shared" si="40"/>
        <v>2.2309239491403569E-2</v>
      </c>
      <c r="N239" s="252">
        <f t="shared" si="40"/>
        <v>3.1856876161346227E-2</v>
      </c>
      <c r="O239" s="252">
        <f t="shared" si="40"/>
        <v>4.0346432054783644E-2</v>
      </c>
      <c r="P239" s="228"/>
      <c r="Q239" s="229"/>
      <c r="R239" s="230"/>
      <c r="S239" s="230"/>
      <c r="T239" s="230"/>
      <c r="U239" s="231"/>
    </row>
    <row r="240" spans="1:140" x14ac:dyDescent="0.25">
      <c r="A240" s="216"/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22"/>
      <c r="R240" s="269"/>
      <c r="S240" s="269"/>
      <c r="T240" s="269"/>
      <c r="U240" s="223"/>
      <c r="CF240" s="208"/>
      <c r="CG240" s="205"/>
      <c r="CH240" s="205"/>
      <c r="CI240" s="205"/>
      <c r="CJ240" s="205"/>
      <c r="CK240" s="205"/>
      <c r="CL240" s="205"/>
      <c r="CM240" s="205"/>
      <c r="CN240" s="205"/>
      <c r="CO240" s="205"/>
      <c r="CP240" s="205"/>
      <c r="CQ240" s="205"/>
      <c r="CR240" s="205"/>
      <c r="CS240" s="205"/>
      <c r="DH240" s="205"/>
      <c r="DI240" s="205"/>
      <c r="DJ240" s="205"/>
      <c r="DK240" s="205"/>
      <c r="DL240" s="205"/>
      <c r="DM240" s="205"/>
    </row>
    <row r="241" spans="1:117" x14ac:dyDescent="0.25">
      <c r="A241" s="314" t="s">
        <v>437</v>
      </c>
      <c r="B241" s="315"/>
      <c r="C241" s="316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9"/>
      <c r="R241" s="233"/>
      <c r="S241" s="233"/>
      <c r="T241" s="233"/>
      <c r="U241" s="231"/>
      <c r="CF241" s="208"/>
      <c r="CG241" s="205"/>
      <c r="CH241" s="205"/>
      <c r="CI241" s="205"/>
      <c r="CJ241" s="205"/>
      <c r="CK241" s="205"/>
      <c r="CL241" s="205"/>
      <c r="CM241" s="205"/>
      <c r="CN241" s="205"/>
      <c r="CO241" s="205"/>
      <c r="CP241" s="205"/>
      <c r="CQ241" s="205"/>
      <c r="CR241" s="205"/>
      <c r="CS241" s="205"/>
      <c r="DH241" s="205"/>
      <c r="DI241" s="205"/>
      <c r="DJ241" s="205"/>
      <c r="DK241" s="205"/>
      <c r="DL241" s="205"/>
      <c r="DM241" s="205"/>
    </row>
    <row r="242" spans="1:117" x14ac:dyDescent="0.25">
      <c r="A242" s="216"/>
      <c r="B242" s="253" t="s">
        <v>301</v>
      </c>
      <c r="C242" s="253" t="s">
        <v>438</v>
      </c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22"/>
      <c r="R242" s="269"/>
      <c r="S242" s="269"/>
      <c r="T242" s="269"/>
      <c r="U242" s="223"/>
      <c r="CF242" s="208"/>
      <c r="CG242" s="205"/>
      <c r="CH242" s="205"/>
      <c r="CI242" s="205"/>
      <c r="CJ242" s="205"/>
      <c r="CK242" s="205"/>
      <c r="CL242" s="205"/>
      <c r="CM242" s="205"/>
      <c r="CN242" s="205"/>
      <c r="CO242" s="205"/>
      <c r="CP242" s="205"/>
      <c r="CQ242" s="205"/>
      <c r="CR242" s="205"/>
      <c r="CS242" s="205"/>
      <c r="DH242" s="205"/>
      <c r="DI242" s="205"/>
      <c r="DJ242" s="205"/>
      <c r="DK242" s="205"/>
      <c r="DL242" s="205"/>
      <c r="DM242" s="205"/>
    </row>
    <row r="243" spans="1:117" x14ac:dyDescent="0.25">
      <c r="A243" s="228" t="s">
        <v>302</v>
      </c>
      <c r="B243" s="142">
        <v>4279361214</v>
      </c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9"/>
      <c r="R243" s="233"/>
      <c r="S243" s="233"/>
      <c r="T243" s="233"/>
      <c r="U243" s="231"/>
      <c r="CF243" s="208"/>
      <c r="CG243" s="205"/>
      <c r="CH243" s="205"/>
      <c r="CI243" s="205"/>
      <c r="CJ243" s="205"/>
      <c r="CK243" s="205"/>
      <c r="CL243" s="205"/>
      <c r="CM243" s="205"/>
      <c r="CN243" s="205"/>
      <c r="CO243" s="205"/>
      <c r="CP243" s="205"/>
      <c r="CQ243" s="205"/>
      <c r="CR243" s="205"/>
      <c r="CS243" s="205"/>
      <c r="DH243" s="205"/>
      <c r="DI243" s="205"/>
      <c r="DJ243" s="205"/>
      <c r="DK243" s="205"/>
      <c r="DL243" s="205"/>
      <c r="DM243" s="205"/>
    </row>
    <row r="244" spans="1:117" x14ac:dyDescent="0.25">
      <c r="A244" s="216" t="s">
        <v>376</v>
      </c>
      <c r="B244" s="146">
        <v>2532115965</v>
      </c>
      <c r="C244" s="254">
        <f>B244/$B$243</f>
        <v>0.59170419097040494</v>
      </c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22"/>
      <c r="R244" s="269"/>
      <c r="S244" s="269"/>
      <c r="T244" s="269"/>
      <c r="U244" s="223"/>
      <c r="BU244" s="290"/>
      <c r="CF244" s="208"/>
      <c r="CG244" s="205"/>
      <c r="CH244" s="205"/>
      <c r="CI244" s="205"/>
      <c r="CJ244" s="205"/>
      <c r="CK244" s="205"/>
      <c r="CL244" s="205"/>
      <c r="CM244" s="205"/>
      <c r="CN244" s="205"/>
      <c r="CO244" s="205"/>
      <c r="CP244" s="205"/>
      <c r="CQ244" s="205"/>
      <c r="CR244" s="205"/>
      <c r="CS244" s="205"/>
      <c r="DH244" s="205"/>
      <c r="DI244" s="205"/>
      <c r="DJ244" s="205"/>
      <c r="DK244" s="205"/>
      <c r="DL244" s="205"/>
      <c r="DM244" s="205"/>
    </row>
    <row r="245" spans="1:117" x14ac:dyDescent="0.25">
      <c r="A245" s="228" t="s">
        <v>225</v>
      </c>
      <c r="B245" s="142">
        <v>349012839</v>
      </c>
      <c r="C245" s="252">
        <f>B245/$B$243</f>
        <v>8.1557228181205838E-2</v>
      </c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9"/>
      <c r="R245" s="233"/>
      <c r="S245" s="233"/>
      <c r="T245" s="233"/>
      <c r="U245" s="231"/>
      <c r="BU245" s="290"/>
      <c r="CF245" s="208"/>
      <c r="CG245" s="205"/>
      <c r="CH245" s="205"/>
      <c r="CI245" s="205"/>
      <c r="CJ245" s="205"/>
      <c r="CK245" s="205"/>
      <c r="CL245" s="205"/>
      <c r="CM245" s="205"/>
      <c r="CN245" s="205"/>
      <c r="CO245" s="205"/>
      <c r="CP245" s="205"/>
      <c r="CQ245" s="205"/>
      <c r="CR245" s="205"/>
      <c r="CS245" s="205"/>
      <c r="DH245" s="205"/>
      <c r="DI245" s="205"/>
      <c r="DJ245" s="205"/>
      <c r="DK245" s="205"/>
      <c r="DL245" s="205"/>
      <c r="DM245" s="205"/>
    </row>
    <row r="246" spans="1:117" x14ac:dyDescent="0.25">
      <c r="A246" s="216" t="s">
        <v>420</v>
      </c>
      <c r="B246" s="146">
        <v>247671922</v>
      </c>
      <c r="C246" s="254">
        <f>B246/$B$243</f>
        <v>5.7875909420718512E-2</v>
      </c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22"/>
      <c r="R246" s="269"/>
      <c r="S246" s="269"/>
      <c r="T246" s="269"/>
      <c r="U246" s="223"/>
      <c r="BU246" s="290"/>
      <c r="CF246" s="208"/>
      <c r="CG246" s="205"/>
      <c r="CH246" s="205"/>
      <c r="CI246" s="205"/>
      <c r="CJ246" s="205"/>
      <c r="CK246" s="205"/>
      <c r="CL246" s="205"/>
      <c r="CM246" s="205"/>
      <c r="CN246" s="205"/>
      <c r="CO246" s="205"/>
      <c r="CP246" s="205"/>
      <c r="CQ246" s="205"/>
      <c r="CR246" s="205"/>
      <c r="CS246" s="205"/>
      <c r="DH246" s="205"/>
      <c r="DI246" s="205"/>
      <c r="DJ246" s="205"/>
      <c r="DK246" s="205"/>
      <c r="DL246" s="205"/>
      <c r="DM246" s="205"/>
    </row>
    <row r="247" spans="1:117" x14ac:dyDescent="0.25">
      <c r="A247" s="228" t="s">
        <v>187</v>
      </c>
      <c r="B247" s="142">
        <v>156146208</v>
      </c>
      <c r="C247" s="252">
        <f>B247/$B$243</f>
        <v>3.6488204708956362E-2</v>
      </c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9"/>
      <c r="R247" s="233"/>
      <c r="S247" s="233"/>
      <c r="T247" s="233"/>
      <c r="U247" s="231"/>
      <c r="BU247" s="290"/>
      <c r="CF247" s="208"/>
      <c r="CG247" s="205"/>
      <c r="CH247" s="205"/>
      <c r="CI247" s="205"/>
      <c r="CJ247" s="205"/>
      <c r="CK247" s="205"/>
      <c r="CL247" s="205"/>
      <c r="CM247" s="205"/>
      <c r="CN247" s="205"/>
      <c r="CO247" s="205"/>
      <c r="CP247" s="205"/>
      <c r="CQ247" s="205"/>
      <c r="CR247" s="205"/>
      <c r="CS247" s="205"/>
      <c r="DH247" s="205"/>
      <c r="DI247" s="205"/>
      <c r="DJ247" s="205"/>
      <c r="DK247" s="205"/>
      <c r="DL247" s="205"/>
      <c r="DM247" s="205"/>
    </row>
    <row r="248" spans="1:117" x14ac:dyDescent="0.25">
      <c r="A248" s="216" t="s">
        <v>307</v>
      </c>
      <c r="B248" s="146">
        <v>126127636</v>
      </c>
      <c r="C248" s="254">
        <f>B248/$B$243</f>
        <v>2.9473472720033863E-2</v>
      </c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22"/>
      <c r="R248" s="269"/>
      <c r="S248" s="269"/>
      <c r="T248" s="269"/>
      <c r="U248" s="223"/>
      <c r="BU248" s="290"/>
      <c r="CF248" s="208"/>
      <c r="CG248" s="205"/>
      <c r="CH248" s="205"/>
      <c r="CI248" s="205"/>
      <c r="CJ248" s="205"/>
      <c r="CK248" s="205"/>
      <c r="CL248" s="205"/>
      <c r="CM248" s="205"/>
      <c r="CN248" s="205"/>
      <c r="CO248" s="205"/>
      <c r="CP248" s="205"/>
      <c r="CQ248" s="205"/>
      <c r="CR248" s="205"/>
      <c r="CS248" s="205"/>
      <c r="DH248" s="205"/>
      <c r="DI248" s="205"/>
      <c r="DJ248" s="205"/>
      <c r="DK248" s="205"/>
      <c r="DL248" s="205"/>
      <c r="DM248" s="205"/>
    </row>
    <row r="249" spans="1:117" x14ac:dyDescent="0.25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9"/>
      <c r="R249" s="233"/>
      <c r="S249" s="233"/>
      <c r="T249" s="233"/>
      <c r="U249" s="231"/>
      <c r="CF249" s="208"/>
      <c r="CG249" s="205"/>
      <c r="CH249" s="205"/>
      <c r="CI249" s="205"/>
      <c r="CJ249" s="205"/>
      <c r="CK249" s="205"/>
      <c r="CL249" s="205"/>
      <c r="CM249" s="205"/>
      <c r="CN249" s="205"/>
      <c r="CO249" s="205"/>
      <c r="CP249" s="205"/>
      <c r="CQ249" s="205"/>
      <c r="CR249" s="205"/>
      <c r="CS249" s="205"/>
      <c r="DH249" s="205"/>
      <c r="DI249" s="205"/>
      <c r="DJ249" s="205"/>
      <c r="DK249" s="205"/>
      <c r="DL249" s="205"/>
      <c r="DM249" s="205"/>
    </row>
    <row r="250" spans="1:117" x14ac:dyDescent="0.25">
      <c r="A250" s="256" t="s">
        <v>423</v>
      </c>
      <c r="B250" s="272" t="s">
        <v>421</v>
      </c>
      <c r="C250" s="258">
        <f>SUM(C244:C249)</f>
        <v>0.79709900600131944</v>
      </c>
      <c r="D250" s="216"/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22"/>
      <c r="R250" s="269"/>
      <c r="S250" s="269"/>
      <c r="T250" s="269"/>
      <c r="U250" s="223"/>
      <c r="BU250" s="291"/>
      <c r="CF250" s="208"/>
      <c r="CG250" s="205"/>
      <c r="CH250" s="205"/>
      <c r="CI250" s="205"/>
      <c r="CJ250" s="205"/>
      <c r="CK250" s="205"/>
      <c r="CL250" s="205"/>
      <c r="CM250" s="205"/>
      <c r="CN250" s="205"/>
      <c r="CO250" s="205"/>
      <c r="CP250" s="205"/>
      <c r="CQ250" s="205"/>
      <c r="CR250" s="205"/>
      <c r="CS250" s="205"/>
      <c r="DH250" s="205"/>
      <c r="DI250" s="205"/>
      <c r="DJ250" s="205"/>
      <c r="DK250" s="205"/>
      <c r="DL250" s="205"/>
      <c r="DM250" s="205"/>
    </row>
    <row r="251" spans="1:117" x14ac:dyDescent="0.25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9"/>
      <c r="R251" s="233"/>
      <c r="S251" s="233"/>
      <c r="T251" s="233"/>
      <c r="U251" s="231"/>
      <c r="CF251" s="208"/>
      <c r="CG251" s="205"/>
      <c r="CH251" s="205"/>
      <c r="CI251" s="205"/>
      <c r="CJ251" s="205"/>
      <c r="CK251" s="205"/>
      <c r="CL251" s="205"/>
      <c r="CM251" s="205"/>
      <c r="CN251" s="205"/>
      <c r="CO251" s="205"/>
      <c r="CP251" s="205"/>
      <c r="CQ251" s="205"/>
      <c r="CR251" s="205"/>
      <c r="CS251" s="205"/>
      <c r="DH251" s="205"/>
      <c r="DI251" s="205"/>
      <c r="DJ251" s="205"/>
      <c r="DK251" s="205"/>
      <c r="DL251" s="205"/>
      <c r="DM251" s="205"/>
    </row>
    <row r="252" spans="1:117" x14ac:dyDescent="0.25">
      <c r="A252" s="216"/>
      <c r="B252" s="216"/>
      <c r="C252" s="216"/>
      <c r="D252" s="216"/>
      <c r="E252" s="216"/>
      <c r="F252" s="216"/>
      <c r="G252" s="216"/>
      <c r="H252" s="216"/>
      <c r="I252" s="216"/>
      <c r="J252" s="216"/>
      <c r="K252" s="216"/>
      <c r="L252" s="216"/>
      <c r="M252" s="216"/>
      <c r="N252" s="216"/>
      <c r="O252" s="216"/>
      <c r="P252" s="216"/>
      <c r="Q252" s="222"/>
      <c r="R252" s="269"/>
      <c r="S252" s="269"/>
      <c r="T252" s="269"/>
      <c r="U252" s="223"/>
      <c r="CF252" s="208"/>
      <c r="CG252" s="205"/>
      <c r="CH252" s="205"/>
      <c r="CI252" s="205"/>
      <c r="CJ252" s="205"/>
      <c r="CK252" s="205"/>
      <c r="CL252" s="205"/>
      <c r="CM252" s="205"/>
      <c r="CN252" s="205"/>
      <c r="CO252" s="205"/>
      <c r="CP252" s="205"/>
      <c r="CQ252" s="205"/>
      <c r="CR252" s="205"/>
      <c r="CS252" s="205"/>
      <c r="DH252" s="205"/>
      <c r="DI252" s="205"/>
      <c r="DJ252" s="205"/>
      <c r="DK252" s="205"/>
      <c r="DL252" s="205"/>
      <c r="DM252" s="205"/>
    </row>
    <row r="253" spans="1:117" x14ac:dyDescent="0.25">
      <c r="A253" s="228"/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9"/>
      <c r="R253" s="233"/>
      <c r="S253" s="233"/>
      <c r="T253" s="233"/>
      <c r="U253" s="231"/>
      <c r="CF253" s="208"/>
      <c r="CG253" s="205"/>
      <c r="CH253" s="205"/>
      <c r="CI253" s="205"/>
      <c r="CJ253" s="205"/>
      <c r="CK253" s="205"/>
      <c r="CL253" s="205"/>
      <c r="CM253" s="205"/>
      <c r="CN253" s="205"/>
      <c r="CO253" s="205"/>
      <c r="CP253" s="205"/>
      <c r="CQ253" s="205"/>
      <c r="CR253" s="205"/>
      <c r="CS253" s="205"/>
      <c r="DH253" s="205"/>
      <c r="DI253" s="205"/>
      <c r="DJ253" s="205"/>
      <c r="DK253" s="205"/>
      <c r="DL253" s="205"/>
      <c r="DM253" s="205"/>
    </row>
    <row r="254" spans="1:117" x14ac:dyDescent="0.25">
      <c r="A254" s="216"/>
      <c r="B254" s="216"/>
      <c r="C254" s="216"/>
      <c r="D254" s="216"/>
      <c r="E254" s="216"/>
      <c r="F254" s="216"/>
      <c r="G254" s="216"/>
      <c r="H254" s="216"/>
      <c r="I254" s="216"/>
      <c r="J254" s="216"/>
      <c r="K254" s="216"/>
      <c r="L254" s="216"/>
      <c r="M254" s="216"/>
      <c r="N254" s="216"/>
      <c r="O254" s="216"/>
      <c r="P254" s="216"/>
      <c r="Q254" s="222"/>
      <c r="R254" s="269"/>
      <c r="S254" s="269"/>
      <c r="T254" s="269"/>
      <c r="U254" s="223"/>
      <c r="CF254" s="208"/>
      <c r="CG254" s="205"/>
      <c r="CH254" s="205"/>
      <c r="CI254" s="205"/>
      <c r="CJ254" s="205"/>
      <c r="CK254" s="205"/>
      <c r="CL254" s="205"/>
      <c r="CM254" s="205"/>
      <c r="CN254" s="205"/>
      <c r="CO254" s="205"/>
      <c r="CP254" s="205"/>
      <c r="CQ254" s="205"/>
      <c r="CR254" s="205"/>
      <c r="CS254" s="205"/>
      <c r="DH254" s="205"/>
      <c r="DI254" s="205"/>
      <c r="DJ254" s="205"/>
      <c r="DK254" s="205"/>
      <c r="DL254" s="205"/>
      <c r="DM254" s="205"/>
    </row>
    <row r="255" spans="1:117" x14ac:dyDescent="0.25">
      <c r="A255" s="228"/>
      <c r="B255" s="228"/>
      <c r="C255" s="228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9"/>
      <c r="R255" s="233"/>
      <c r="S255" s="233"/>
      <c r="T255" s="233"/>
      <c r="U255" s="231"/>
      <c r="CF255" s="208"/>
      <c r="CG255" s="205"/>
      <c r="CH255" s="205"/>
      <c r="CI255" s="205"/>
      <c r="CJ255" s="205"/>
      <c r="CK255" s="205"/>
      <c r="CL255" s="205"/>
      <c r="CM255" s="205"/>
      <c r="CN255" s="205"/>
      <c r="CO255" s="205"/>
      <c r="CP255" s="205"/>
      <c r="CQ255" s="205"/>
      <c r="CR255" s="205"/>
      <c r="CS255" s="205"/>
      <c r="DH255" s="205"/>
      <c r="DI255" s="205"/>
      <c r="DJ255" s="205"/>
      <c r="DK255" s="205"/>
      <c r="DL255" s="205"/>
      <c r="DM255" s="205"/>
    </row>
    <row r="256" spans="1:117" x14ac:dyDescent="0.25">
      <c r="A256" s="216"/>
      <c r="B256" s="216"/>
      <c r="C256" s="216"/>
      <c r="D256" s="216"/>
      <c r="E256" s="216"/>
      <c r="F256" s="216"/>
      <c r="G256" s="216"/>
      <c r="H256" s="216"/>
      <c r="I256" s="216"/>
      <c r="J256" s="216"/>
      <c r="K256" s="216"/>
      <c r="L256" s="216"/>
      <c r="M256" s="216"/>
      <c r="N256" s="216"/>
      <c r="O256" s="216"/>
      <c r="P256" s="216"/>
      <c r="Q256" s="222"/>
      <c r="R256" s="269"/>
      <c r="S256" s="269"/>
      <c r="T256" s="269"/>
      <c r="U256" s="223"/>
      <c r="CF256" s="208"/>
      <c r="CG256" s="205"/>
      <c r="CH256" s="205"/>
      <c r="CI256" s="205"/>
      <c r="CJ256" s="205"/>
      <c r="CK256" s="205"/>
      <c r="CL256" s="205"/>
      <c r="CM256" s="205"/>
      <c r="CN256" s="205"/>
      <c r="CO256" s="205"/>
      <c r="CP256" s="205"/>
      <c r="CQ256" s="205"/>
      <c r="CR256" s="205"/>
      <c r="CS256" s="205"/>
      <c r="DH256" s="205"/>
      <c r="DI256" s="205"/>
      <c r="DJ256" s="205"/>
      <c r="DK256" s="205"/>
      <c r="DL256" s="205"/>
      <c r="DM256" s="205"/>
    </row>
    <row r="257" spans="1:117" ht="18.75" x14ac:dyDescent="0.35">
      <c r="A257" s="259" t="s">
        <v>337</v>
      </c>
      <c r="B257" s="273"/>
      <c r="C257" s="273"/>
      <c r="D257" s="273"/>
      <c r="E257" s="273"/>
      <c r="F257" s="273"/>
      <c r="G257" s="273"/>
      <c r="H257" s="273"/>
      <c r="I257" s="273"/>
      <c r="J257" s="273"/>
      <c r="K257" s="273"/>
      <c r="L257" s="273"/>
      <c r="M257" s="273"/>
      <c r="N257" s="273"/>
      <c r="O257" s="273"/>
      <c r="P257" s="273"/>
      <c r="Q257" s="274"/>
      <c r="R257" s="260"/>
      <c r="S257" s="260"/>
      <c r="T257" s="260"/>
      <c r="U257" s="260"/>
      <c r="CF257" s="208"/>
      <c r="CG257" s="205"/>
      <c r="CH257" s="205"/>
      <c r="CI257" s="205"/>
      <c r="CJ257" s="205"/>
      <c r="CK257" s="205"/>
      <c r="CL257" s="205"/>
      <c r="CM257" s="205"/>
      <c r="CN257" s="205"/>
      <c r="CO257" s="205"/>
      <c r="CP257" s="205"/>
      <c r="CQ257" s="205"/>
      <c r="CR257" s="205"/>
      <c r="CS257" s="205"/>
      <c r="DH257" s="205"/>
      <c r="DI257" s="205"/>
      <c r="DJ257" s="205"/>
      <c r="DK257" s="205"/>
      <c r="DL257" s="205"/>
      <c r="DM257" s="205"/>
    </row>
    <row r="258" spans="1:117" x14ac:dyDescent="0.25">
      <c r="B258" s="273"/>
      <c r="C258" s="273"/>
      <c r="D258" s="273"/>
      <c r="E258" s="273"/>
      <c r="F258" s="273"/>
      <c r="G258" s="273"/>
      <c r="H258" s="273"/>
      <c r="I258" s="273"/>
      <c r="J258" s="273"/>
      <c r="K258" s="273"/>
      <c r="L258" s="273"/>
      <c r="M258" s="273"/>
      <c r="N258" s="273"/>
      <c r="O258" s="273"/>
      <c r="P258" s="273"/>
      <c r="Q258" s="274"/>
      <c r="R258" s="260"/>
      <c r="S258" s="260"/>
      <c r="T258" s="260"/>
      <c r="U258" s="260"/>
      <c r="CF258" s="208"/>
      <c r="CG258" s="205"/>
      <c r="CH258" s="205"/>
      <c r="CI258" s="205"/>
      <c r="CJ258" s="205"/>
      <c r="CK258" s="205"/>
      <c r="CL258" s="205"/>
      <c r="CM258" s="205"/>
      <c r="CN258" s="205"/>
      <c r="CO258" s="205"/>
      <c r="CP258" s="205"/>
      <c r="CQ258" s="205"/>
      <c r="CR258" s="205"/>
      <c r="CS258" s="205"/>
      <c r="DH258" s="205"/>
      <c r="DI258" s="205"/>
      <c r="DJ258" s="205"/>
      <c r="DK258" s="205"/>
      <c r="DL258" s="205"/>
      <c r="DM258" s="205"/>
    </row>
    <row r="259" spans="1:117" x14ac:dyDescent="0.25">
      <c r="A259" s="273"/>
      <c r="B259" s="273"/>
      <c r="C259" s="273"/>
      <c r="D259" s="273"/>
      <c r="E259" s="273"/>
      <c r="F259" s="273"/>
      <c r="G259" s="273"/>
      <c r="H259" s="273"/>
      <c r="I259" s="273"/>
      <c r="J259" s="273"/>
      <c r="K259" s="273"/>
      <c r="L259" s="273"/>
      <c r="M259" s="273"/>
      <c r="N259" s="273"/>
      <c r="O259" s="273"/>
      <c r="P259" s="273"/>
      <c r="Q259" s="274"/>
      <c r="R259" s="260"/>
      <c r="S259" s="260"/>
      <c r="T259" s="260"/>
      <c r="U259" s="260"/>
      <c r="CF259" s="208"/>
      <c r="CG259" s="205"/>
      <c r="CH259" s="205"/>
      <c r="CI259" s="205"/>
      <c r="CJ259" s="205"/>
      <c r="CK259" s="205"/>
      <c r="CL259" s="205"/>
      <c r="CM259" s="205"/>
      <c r="CN259" s="205"/>
      <c r="CO259" s="205"/>
      <c r="CP259" s="205"/>
      <c r="CQ259" s="205"/>
      <c r="CR259" s="205"/>
      <c r="CS259" s="205"/>
      <c r="DH259" s="205"/>
      <c r="DI259" s="205"/>
      <c r="DJ259" s="205"/>
      <c r="DK259" s="205"/>
      <c r="DL259" s="205"/>
      <c r="DM259" s="205"/>
    </row>
    <row r="260" spans="1:117" x14ac:dyDescent="0.25">
      <c r="A260" s="273"/>
      <c r="B260" s="273"/>
      <c r="C260" s="273"/>
      <c r="D260" s="273"/>
      <c r="E260" s="273"/>
      <c r="F260" s="273"/>
      <c r="G260" s="273"/>
      <c r="H260" s="273"/>
      <c r="I260" s="273"/>
      <c r="J260" s="273"/>
      <c r="K260" s="273"/>
      <c r="L260" s="273"/>
      <c r="M260" s="273"/>
      <c r="N260" s="273"/>
      <c r="O260" s="273"/>
      <c r="P260" s="273"/>
      <c r="Q260" s="274"/>
      <c r="R260" s="260"/>
      <c r="S260" s="260"/>
      <c r="T260" s="260"/>
      <c r="U260" s="260"/>
      <c r="CF260" s="208"/>
      <c r="CG260" s="205"/>
      <c r="CH260" s="205"/>
      <c r="CI260" s="205"/>
      <c r="CJ260" s="205"/>
      <c r="CK260" s="205"/>
      <c r="CL260" s="205"/>
      <c r="CM260" s="205"/>
      <c r="CN260" s="205"/>
      <c r="CO260" s="205"/>
      <c r="CP260" s="205"/>
      <c r="CQ260" s="205"/>
      <c r="CR260" s="205"/>
      <c r="CS260" s="205"/>
      <c r="DH260" s="205"/>
      <c r="DI260" s="205"/>
      <c r="DJ260" s="205"/>
      <c r="DK260" s="205"/>
      <c r="DL260" s="205"/>
      <c r="DM260" s="205"/>
    </row>
    <row r="261" spans="1:117" x14ac:dyDescent="0.25">
      <c r="A261" s="273"/>
      <c r="B261" s="273"/>
      <c r="C261" s="273"/>
      <c r="D261" s="273"/>
      <c r="E261" s="273"/>
      <c r="F261" s="273"/>
      <c r="G261" s="273"/>
      <c r="H261" s="273"/>
      <c r="I261" s="273"/>
      <c r="J261" s="273"/>
      <c r="K261" s="273"/>
      <c r="L261" s="273"/>
      <c r="M261" s="273"/>
      <c r="N261" s="273"/>
      <c r="O261" s="273"/>
      <c r="P261" s="273"/>
      <c r="Q261" s="274"/>
      <c r="R261" s="260"/>
      <c r="S261" s="260"/>
      <c r="T261" s="260"/>
      <c r="U261" s="260"/>
      <c r="CF261" s="208"/>
      <c r="CG261" s="205"/>
      <c r="CH261" s="205"/>
      <c r="CI261" s="205"/>
      <c r="CJ261" s="205"/>
      <c r="CK261" s="205"/>
      <c r="CL261" s="205"/>
      <c r="CM261" s="205"/>
      <c r="CN261" s="205"/>
      <c r="CO261" s="205"/>
      <c r="CP261" s="205"/>
      <c r="CQ261" s="205"/>
      <c r="CR261" s="205"/>
      <c r="CS261" s="205"/>
      <c r="DH261" s="205"/>
      <c r="DI261" s="205"/>
      <c r="DJ261" s="205"/>
      <c r="DK261" s="205"/>
      <c r="DL261" s="205"/>
      <c r="DM261" s="205"/>
    </row>
    <row r="262" spans="1:117" x14ac:dyDescent="0.25">
      <c r="A262" s="53" t="s">
        <v>380</v>
      </c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1"/>
      <c r="M262" s="261"/>
      <c r="N262" s="261"/>
      <c r="O262" s="261"/>
      <c r="P262" s="261"/>
      <c r="Q262" s="261"/>
      <c r="R262" s="261"/>
      <c r="S262" s="261"/>
      <c r="T262" s="261"/>
      <c r="U262" s="261"/>
      <c r="CF262" s="208"/>
      <c r="CG262" s="205"/>
      <c r="CH262" s="205"/>
      <c r="CI262" s="205"/>
      <c r="CJ262" s="205"/>
      <c r="CK262" s="205"/>
      <c r="CL262" s="205"/>
      <c r="CM262" s="205"/>
      <c r="CN262" s="205"/>
      <c r="CO262" s="205"/>
      <c r="CP262" s="205"/>
      <c r="CQ262" s="205"/>
      <c r="CR262" s="205"/>
      <c r="CS262" s="205"/>
      <c r="DH262" s="205"/>
      <c r="DI262" s="205"/>
      <c r="DJ262" s="205"/>
      <c r="DK262" s="205"/>
      <c r="DL262" s="205"/>
      <c r="DM262" s="205"/>
    </row>
    <row r="263" spans="1:117" x14ac:dyDescent="0.25">
      <c r="A263" s="111"/>
      <c r="B263" s="111"/>
      <c r="C263" s="112" t="s">
        <v>158</v>
      </c>
      <c r="D263" s="54" t="s">
        <v>136</v>
      </c>
      <c r="E263" s="322" t="s">
        <v>332</v>
      </c>
      <c r="F263" s="323"/>
      <c r="G263" s="323"/>
      <c r="H263" s="323"/>
      <c r="I263" s="323"/>
      <c r="J263" s="323"/>
      <c r="K263" s="323"/>
      <c r="L263" s="323"/>
      <c r="M263" s="323"/>
      <c r="N263" s="323"/>
      <c r="O263" s="324"/>
      <c r="P263" s="204" t="s">
        <v>333</v>
      </c>
      <c r="Q263" s="182"/>
      <c r="R263" s="183"/>
      <c r="S263" s="183"/>
      <c r="T263" s="183"/>
      <c r="U263" s="184"/>
      <c r="CF263" s="208"/>
      <c r="CG263" s="205"/>
      <c r="CH263" s="205"/>
      <c r="CI263" s="205"/>
      <c r="CJ263" s="205"/>
      <c r="CK263" s="205"/>
      <c r="CL263" s="205"/>
      <c r="CM263" s="205"/>
      <c r="CN263" s="205"/>
      <c r="CO263" s="205"/>
      <c r="CP263" s="205"/>
      <c r="CQ263" s="205"/>
      <c r="CR263" s="205"/>
      <c r="CS263" s="205"/>
      <c r="DH263" s="205"/>
      <c r="DI263" s="205"/>
      <c r="DJ263" s="205"/>
      <c r="DK263" s="205"/>
      <c r="DL263" s="205"/>
      <c r="DM263" s="205"/>
    </row>
    <row r="264" spans="1:117" x14ac:dyDescent="0.25">
      <c r="A264" s="111" t="s">
        <v>0</v>
      </c>
      <c r="B264" s="111" t="s">
        <v>3</v>
      </c>
      <c r="C264" s="112" t="s">
        <v>157</v>
      </c>
      <c r="D264" s="54" t="s">
        <v>212</v>
      </c>
      <c r="E264" s="54" t="s">
        <v>17</v>
      </c>
      <c r="F264" s="112" t="s">
        <v>91</v>
      </c>
      <c r="G264" s="112" t="s">
        <v>92</v>
      </c>
      <c r="H264" s="112" t="s">
        <v>93</v>
      </c>
      <c r="I264" s="112" t="s">
        <v>18</v>
      </c>
      <c r="J264" s="112" t="s">
        <v>94</v>
      </c>
      <c r="K264" s="112" t="s">
        <v>19</v>
      </c>
      <c r="L264" s="112" t="s">
        <v>95</v>
      </c>
      <c r="M264" s="112" t="s">
        <v>20</v>
      </c>
      <c r="N264" s="112" t="s">
        <v>97</v>
      </c>
      <c r="O264" s="112" t="s">
        <v>98</v>
      </c>
      <c r="P264" s="204" t="s">
        <v>334</v>
      </c>
      <c r="Q264" s="209" t="s">
        <v>335</v>
      </c>
      <c r="R264" s="210"/>
      <c r="S264" s="210"/>
      <c r="T264" s="210"/>
      <c r="U264" s="211"/>
      <c r="CF264" s="208"/>
      <c r="CG264" s="205"/>
      <c r="CH264" s="205"/>
      <c r="CI264" s="205"/>
      <c r="CJ264" s="205"/>
      <c r="CK264" s="205"/>
      <c r="CL264" s="205"/>
      <c r="CM264" s="205"/>
      <c r="CN264" s="205"/>
      <c r="CO264" s="205"/>
      <c r="CP264" s="205"/>
      <c r="CQ264" s="205"/>
      <c r="CR264" s="205"/>
      <c r="CS264" s="205"/>
      <c r="DH264" s="205"/>
      <c r="DI264" s="205"/>
      <c r="DJ264" s="205"/>
      <c r="DK264" s="205"/>
      <c r="DL264" s="205"/>
      <c r="DM264" s="205"/>
    </row>
    <row r="265" spans="1:117" x14ac:dyDescent="0.25">
      <c r="A265" s="111"/>
      <c r="B265" s="111" t="s">
        <v>106</v>
      </c>
      <c r="C265" s="111"/>
      <c r="D265" s="54" t="s">
        <v>15</v>
      </c>
      <c r="E265" s="54" t="s">
        <v>14</v>
      </c>
      <c r="F265" s="112" t="s">
        <v>14</v>
      </c>
      <c r="G265" s="112" t="s">
        <v>14</v>
      </c>
      <c r="H265" s="112" t="s">
        <v>14</v>
      </c>
      <c r="I265" s="112" t="s">
        <v>14</v>
      </c>
      <c r="J265" s="112" t="s">
        <v>14</v>
      </c>
      <c r="K265" s="112" t="s">
        <v>14</v>
      </c>
      <c r="L265" s="55" t="s">
        <v>14</v>
      </c>
      <c r="M265" s="112" t="s">
        <v>14</v>
      </c>
      <c r="N265" s="112" t="s">
        <v>14</v>
      </c>
      <c r="O265" s="112" t="s">
        <v>14</v>
      </c>
      <c r="P265" s="204" t="s">
        <v>336</v>
      </c>
      <c r="Q265" s="182"/>
      <c r="R265" s="183"/>
      <c r="S265" s="183"/>
      <c r="T265" s="183"/>
      <c r="U265" s="184"/>
      <c r="CF265" s="208"/>
      <c r="CG265" s="205"/>
      <c r="CH265" s="205"/>
      <c r="CI265" s="205"/>
      <c r="CJ265" s="205"/>
      <c r="CK265" s="205"/>
      <c r="CL265" s="205"/>
      <c r="CM265" s="205"/>
      <c r="CN265" s="205"/>
      <c r="CO265" s="205"/>
      <c r="CP265" s="205"/>
      <c r="CQ265" s="205"/>
      <c r="CR265" s="205"/>
      <c r="CS265" s="205"/>
      <c r="DH265" s="205"/>
      <c r="DI265" s="205"/>
      <c r="DJ265" s="205"/>
      <c r="DK265" s="205"/>
      <c r="DL265" s="205"/>
      <c r="DM265" s="205"/>
    </row>
    <row r="266" spans="1:117" x14ac:dyDescent="0.25">
      <c r="A266" s="56" t="s">
        <v>1</v>
      </c>
      <c r="B266" s="100">
        <f>'Selected Routes Liners'!K17</f>
        <v>13386</v>
      </c>
      <c r="C266" s="212">
        <v>7</v>
      </c>
      <c r="D266" s="213">
        <f>'Selected Routes Liners'!E78</f>
        <v>6668</v>
      </c>
      <c r="E266" s="214">
        <f>'Environmental Inputs'!I17</f>
        <v>16.100000000000001</v>
      </c>
      <c r="F266" s="214">
        <f>'Environmental Inputs'!J17</f>
        <v>15.450000000000001</v>
      </c>
      <c r="G266" s="214">
        <f>'Environmental Inputs'!K17</f>
        <v>14.8</v>
      </c>
      <c r="H266" s="214">
        <f>'Environmental Inputs'!L17</f>
        <v>14.15</v>
      </c>
      <c r="I266" s="214">
        <f>'Environmental Inputs'!M17</f>
        <v>13.5</v>
      </c>
      <c r="J266" s="215">
        <f>'Environmental Inputs'!N17</f>
        <v>12.85</v>
      </c>
      <c r="K266" s="215">
        <f>'Environmental Inputs'!O17</f>
        <v>12.2</v>
      </c>
      <c r="L266" s="215">
        <f>'Environmental Inputs'!P17</f>
        <v>11.549999999999999</v>
      </c>
      <c r="M266" s="214">
        <f>'Environmental Inputs'!Q17</f>
        <v>10.899999999999999</v>
      </c>
      <c r="N266" s="214">
        <f>'Environmental Inputs'!R17</f>
        <v>10.249999999999998</v>
      </c>
      <c r="O266" s="214">
        <f>'Environmental Inputs'!S17</f>
        <v>10</v>
      </c>
      <c r="P266" s="214">
        <f>'Environmental Inputs'!T17</f>
        <v>0.65</v>
      </c>
      <c r="Q266" s="217"/>
      <c r="R266" s="218"/>
      <c r="S266" s="218"/>
      <c r="T266" s="218"/>
      <c r="U266" s="219"/>
      <c r="CF266" s="208"/>
      <c r="CG266" s="205"/>
      <c r="CH266" s="205"/>
      <c r="CI266" s="205"/>
      <c r="CJ266" s="205"/>
      <c r="CK266" s="205"/>
      <c r="CL266" s="205"/>
      <c r="CM266" s="205"/>
      <c r="CN266" s="205"/>
      <c r="CO266" s="205"/>
      <c r="CP266" s="205"/>
      <c r="CQ266" s="205"/>
      <c r="CR266" s="205"/>
      <c r="CS266" s="205"/>
      <c r="DH266" s="205"/>
      <c r="DI266" s="205"/>
      <c r="DJ266" s="205"/>
      <c r="DK266" s="205"/>
      <c r="DL266" s="205"/>
      <c r="DM266" s="205"/>
    </row>
    <row r="267" spans="1:117" x14ac:dyDescent="0.25">
      <c r="A267" s="111"/>
      <c r="B267" s="111"/>
      <c r="C267" s="111"/>
      <c r="D267" s="111"/>
      <c r="E267" s="111"/>
      <c r="F267" s="111"/>
      <c r="G267" s="111"/>
      <c r="H267" s="111"/>
      <c r="I267" s="111"/>
      <c r="J267" s="220"/>
      <c r="K267" s="220"/>
      <c r="L267" s="220"/>
      <c r="M267" s="111"/>
      <c r="N267" s="111"/>
      <c r="O267" s="111"/>
      <c r="P267" s="111"/>
      <c r="Q267" s="111"/>
      <c r="R267" s="111"/>
      <c r="S267" s="111"/>
      <c r="T267" s="111"/>
      <c r="U267" s="111"/>
      <c r="CF267" s="208"/>
      <c r="CG267" s="205"/>
      <c r="CH267" s="205"/>
      <c r="CI267" s="205"/>
      <c r="CJ267" s="205"/>
      <c r="CK267" s="205"/>
      <c r="CL267" s="205"/>
      <c r="CM267" s="205"/>
      <c r="CN267" s="205"/>
      <c r="CO267" s="205"/>
      <c r="CP267" s="205"/>
      <c r="CQ267" s="205"/>
      <c r="CR267" s="205"/>
      <c r="CS267" s="205"/>
      <c r="DH267" s="205"/>
      <c r="DI267" s="205"/>
      <c r="DJ267" s="205"/>
      <c r="DK267" s="205"/>
      <c r="DL267" s="205"/>
      <c r="DM267" s="205"/>
    </row>
    <row r="268" spans="1:117" x14ac:dyDescent="0.25">
      <c r="A268" s="216" t="s">
        <v>271</v>
      </c>
      <c r="B268" s="216" t="s">
        <v>382</v>
      </c>
      <c r="C268" s="216"/>
      <c r="D268" s="216"/>
      <c r="E268" s="216"/>
      <c r="F268" s="216"/>
      <c r="G268" s="216"/>
      <c r="H268" s="216"/>
      <c r="I268" s="216"/>
      <c r="J268" s="221"/>
      <c r="K268" s="221"/>
      <c r="L268" s="221"/>
      <c r="M268" s="216"/>
      <c r="N268" s="216"/>
      <c r="O268" s="216"/>
      <c r="P268" s="216"/>
      <c r="Q268" s="222"/>
      <c r="R268" s="214"/>
      <c r="S268" s="214"/>
      <c r="T268" s="214"/>
      <c r="U268" s="223"/>
      <c r="BE268" s="292"/>
      <c r="BF268" s="292"/>
      <c r="BU268" s="206"/>
      <c r="BV268" s="206"/>
      <c r="BW268" s="206"/>
      <c r="BX268" s="206"/>
      <c r="BY268" s="206"/>
      <c r="BZ268" s="206"/>
      <c r="CA268" s="206"/>
      <c r="CB268" s="206"/>
      <c r="CC268" s="206"/>
      <c r="CD268" s="206"/>
      <c r="CE268" s="206"/>
      <c r="CF268" s="206"/>
      <c r="CJ268" s="206"/>
      <c r="CK268" s="206"/>
      <c r="CL268" s="206"/>
      <c r="CM268" s="206"/>
      <c r="CN268" s="206"/>
      <c r="CO268" s="206"/>
      <c r="CP268" s="206"/>
      <c r="CQ268" s="206"/>
      <c r="CR268" s="206"/>
      <c r="CS268" s="206"/>
      <c r="DH268" s="205"/>
      <c r="DI268" s="205"/>
      <c r="DJ268" s="205"/>
      <c r="DK268" s="205"/>
      <c r="DL268" s="205"/>
      <c r="DM268" s="205"/>
    </row>
    <row r="269" spans="1:117" x14ac:dyDescent="0.25">
      <c r="A269" s="228" t="s">
        <v>272</v>
      </c>
      <c r="B269" s="228"/>
      <c r="C269" s="228" t="s">
        <v>273</v>
      </c>
      <c r="D269" s="228"/>
      <c r="E269" s="228"/>
      <c r="F269" s="228">
        <f>'Selected Routes Liners'!U80-'Selected Routes Liners'!T80</f>
        <v>0.72601124310706666</v>
      </c>
      <c r="G269" s="228">
        <f>'Selected Routes Liners'!V80-'Selected Routes Liners'!T80</f>
        <v>1.5157937440546121</v>
      </c>
      <c r="H269" s="228">
        <f>'Selected Routes Liners'!W80-'Selected Routes Liners'!T80</f>
        <v>2.3781357680574189</v>
      </c>
      <c r="I269" s="228">
        <f>'Selected Routes Liners'!X80-'Selected Routes Liners'!T80</f>
        <v>3.3235181351123408</v>
      </c>
      <c r="J269" s="293">
        <f>'Selected Routes Liners'!Y80-'Selected Routes Liners'!T80</f>
        <v>4.3645422980560902</v>
      </c>
      <c r="K269" s="293">
        <f>'Selected Routes Liners'!Z80-'Selected Routes Liners'!T80</f>
        <v>5.5164952652479435</v>
      </c>
      <c r="L269" s="293">
        <f>'Selected Routes Liners'!AA80-'Selected Routes Liners'!T80</f>
        <v>6.7981052763661509</v>
      </c>
      <c r="M269" s="228">
        <f>'Selected Routes Liners'!AB80-'Selected Routes Liners'!T80</f>
        <v>8.2325678576177204</v>
      </c>
      <c r="N269" s="228">
        <f>'Selected Routes Liners'!AC80-'Selected Routes Liners'!T80</f>
        <v>9.8489622784426665</v>
      </c>
      <c r="O269" s="228">
        <f>'Selected Routes Liners'!AD80-'Selected Routes Liners'!T80</f>
        <v>10.526604554865425</v>
      </c>
      <c r="P269" s="228"/>
      <c r="Q269" s="229"/>
      <c r="R269" s="230"/>
      <c r="S269" s="230"/>
      <c r="T269" s="230"/>
      <c r="U269" s="231"/>
      <c r="BU269" s="206"/>
      <c r="BV269" s="206"/>
      <c r="BW269" s="206"/>
      <c r="BX269" s="206"/>
      <c r="BY269" s="206"/>
      <c r="BZ269" s="206"/>
      <c r="CA269" s="206"/>
      <c r="CB269" s="206"/>
      <c r="CC269" s="206"/>
      <c r="CD269" s="206"/>
      <c r="CE269" s="206"/>
      <c r="CF269" s="206"/>
      <c r="CJ269" s="206"/>
      <c r="CK269" s="206"/>
      <c r="CL269" s="206"/>
      <c r="CM269" s="206"/>
      <c r="CN269" s="206"/>
      <c r="CO269" s="206"/>
      <c r="CP269" s="206"/>
      <c r="CQ269" s="206"/>
      <c r="CR269" s="206"/>
      <c r="CS269" s="206"/>
      <c r="DH269" s="205"/>
      <c r="DI269" s="205"/>
      <c r="DJ269" s="205"/>
      <c r="DK269" s="205"/>
      <c r="DL269" s="205"/>
      <c r="DM269" s="205"/>
    </row>
    <row r="270" spans="1:117" x14ac:dyDescent="0.25">
      <c r="A270" s="216" t="str">
        <f>A218</f>
        <v>Export economy</v>
      </c>
      <c r="B270" s="234"/>
      <c r="C270" s="294" t="s">
        <v>375</v>
      </c>
      <c r="D270" s="216"/>
      <c r="E270" s="216"/>
      <c r="F270" s="216"/>
      <c r="G270" s="216"/>
      <c r="H270" s="216"/>
      <c r="I270" s="216"/>
      <c r="J270" s="216"/>
      <c r="K270" s="216"/>
      <c r="L270" s="216"/>
      <c r="M270" s="216"/>
      <c r="N270" s="216"/>
      <c r="O270" s="216"/>
      <c r="P270" s="216"/>
      <c r="Q270" s="222"/>
      <c r="R270" s="214"/>
      <c r="S270" s="214"/>
      <c r="T270" s="214"/>
      <c r="U270" s="223"/>
      <c r="BU270" s="206"/>
      <c r="BV270" s="206"/>
      <c r="BW270" s="206"/>
      <c r="BX270" s="206"/>
      <c r="BY270" s="206"/>
      <c r="BZ270" s="206"/>
      <c r="CA270" s="206"/>
      <c r="CB270" s="206"/>
      <c r="CC270" s="206"/>
      <c r="CD270" s="206"/>
      <c r="CE270" s="206"/>
      <c r="CF270" s="206"/>
      <c r="CJ270" s="206"/>
      <c r="CK270" s="206"/>
      <c r="CL270" s="206"/>
      <c r="CM270" s="206"/>
      <c r="CN270" s="206"/>
      <c r="CO270" s="206"/>
      <c r="CP270" s="206"/>
      <c r="CQ270" s="206"/>
      <c r="CR270" s="206"/>
      <c r="CS270" s="206"/>
      <c r="DH270" s="205"/>
      <c r="DI270" s="205"/>
      <c r="DJ270" s="205"/>
      <c r="DK270" s="205"/>
      <c r="DL270" s="205"/>
      <c r="DM270" s="205"/>
    </row>
    <row r="271" spans="1:117" x14ac:dyDescent="0.25">
      <c r="A271" s="228" t="s">
        <v>274</v>
      </c>
      <c r="B271" s="145">
        <v>2017</v>
      </c>
      <c r="C271" s="147">
        <f>19485394000000</f>
        <v>19485394000000</v>
      </c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9"/>
      <c r="R271" s="233"/>
      <c r="S271" s="233"/>
      <c r="T271" s="233"/>
      <c r="U271" s="231"/>
      <c r="BE271" s="280"/>
      <c r="BF271" s="280"/>
      <c r="BU271" s="206"/>
      <c r="BV271" s="206"/>
      <c r="BW271" s="206"/>
      <c r="BX271" s="206"/>
      <c r="BY271" s="206"/>
      <c r="BZ271" s="206"/>
      <c r="CA271" s="206"/>
      <c r="CB271" s="206"/>
      <c r="CC271" s="206"/>
      <c r="CD271" s="206"/>
      <c r="CE271" s="206"/>
      <c r="CF271" s="206"/>
      <c r="CJ271" s="206"/>
      <c r="CK271" s="206"/>
      <c r="CL271" s="206"/>
      <c r="CM271" s="206"/>
      <c r="CN271" s="206"/>
      <c r="CO271" s="206"/>
      <c r="CP271" s="206"/>
      <c r="CQ271" s="206"/>
      <c r="CR271" s="206"/>
      <c r="CS271" s="206"/>
      <c r="DH271" s="205"/>
      <c r="DI271" s="205"/>
      <c r="DJ271" s="205"/>
      <c r="DK271" s="205"/>
      <c r="DL271" s="205"/>
      <c r="DM271" s="205"/>
    </row>
    <row r="272" spans="1:117" x14ac:dyDescent="0.25">
      <c r="A272" s="216" t="s">
        <v>163</v>
      </c>
      <c r="B272" s="234"/>
      <c r="C272" s="216" t="s">
        <v>227</v>
      </c>
      <c r="D272" s="216"/>
      <c r="E272" s="216"/>
      <c r="F272" s="216"/>
      <c r="G272" s="216"/>
      <c r="H272" s="216"/>
      <c r="I272" s="216"/>
      <c r="J272" s="216"/>
      <c r="K272" s="216"/>
      <c r="L272" s="216"/>
      <c r="M272" s="216"/>
      <c r="N272" s="216"/>
      <c r="O272" s="216"/>
      <c r="P272" s="216"/>
      <c r="Q272" s="222"/>
      <c r="R272" s="214"/>
      <c r="S272" s="214"/>
      <c r="T272" s="214"/>
      <c r="U272" s="223"/>
      <c r="BU272" s="206"/>
      <c r="BV272" s="206"/>
      <c r="BW272" s="206"/>
      <c r="BX272" s="206"/>
      <c r="BY272" s="206"/>
      <c r="BZ272" s="206"/>
      <c r="CA272" s="206"/>
      <c r="CB272" s="206"/>
      <c r="CC272" s="206"/>
      <c r="CD272" s="206"/>
      <c r="CE272" s="206"/>
      <c r="CF272" s="206"/>
      <c r="CJ272" s="206"/>
      <c r="CK272" s="206"/>
      <c r="CL272" s="206"/>
      <c r="CM272" s="206"/>
      <c r="CN272" s="206"/>
      <c r="CO272" s="206"/>
      <c r="CP272" s="206"/>
      <c r="CQ272" s="206"/>
      <c r="CR272" s="206"/>
      <c r="CS272" s="206"/>
      <c r="DH272" s="205"/>
      <c r="DI272" s="205"/>
      <c r="DJ272" s="205"/>
      <c r="DK272" s="205"/>
      <c r="DL272" s="205"/>
      <c r="DM272" s="205"/>
    </row>
    <row r="273" spans="1:140" x14ac:dyDescent="0.25">
      <c r="A273" s="228" t="str">
        <f>A221</f>
        <v>Economy of destination</v>
      </c>
      <c r="B273" s="232"/>
      <c r="C273" s="228" t="s">
        <v>187</v>
      </c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9"/>
      <c r="R273" s="230"/>
      <c r="S273" s="230"/>
      <c r="T273" s="230"/>
      <c r="U273" s="231"/>
      <c r="BU273" s="206"/>
      <c r="BV273" s="206"/>
      <c r="BW273" s="206"/>
      <c r="BX273" s="206"/>
      <c r="BY273" s="206"/>
      <c r="BZ273" s="206"/>
      <c r="CA273" s="206"/>
      <c r="CB273" s="206"/>
      <c r="CC273" s="206"/>
      <c r="CD273" s="206"/>
      <c r="CE273" s="206"/>
      <c r="CF273" s="206"/>
      <c r="CJ273" s="206"/>
      <c r="CK273" s="206"/>
      <c r="CL273" s="206"/>
      <c r="CM273" s="206"/>
      <c r="CN273" s="206"/>
      <c r="CO273" s="206"/>
      <c r="CP273" s="206"/>
      <c r="CQ273" s="206"/>
      <c r="CR273" s="206"/>
      <c r="CS273" s="206"/>
      <c r="DH273" s="205"/>
      <c r="DI273" s="205"/>
      <c r="DJ273" s="205"/>
      <c r="DK273" s="205"/>
      <c r="DL273" s="205"/>
      <c r="DM273" s="205"/>
    </row>
    <row r="274" spans="1:140" x14ac:dyDescent="0.25">
      <c r="A274" s="216" t="s">
        <v>165</v>
      </c>
      <c r="B274" s="234"/>
      <c r="C274" s="216" t="s">
        <v>195</v>
      </c>
      <c r="D274" s="216"/>
      <c r="E274" s="216"/>
      <c r="F274" s="216"/>
      <c r="G274" s="216"/>
      <c r="H274" s="216"/>
      <c r="I274" s="216"/>
      <c r="J274" s="216"/>
      <c r="K274" s="216"/>
      <c r="L274" s="216"/>
      <c r="M274" s="216"/>
      <c r="N274" s="216"/>
      <c r="O274" s="216"/>
      <c r="P274" s="216"/>
      <c r="Q274" s="222"/>
      <c r="R274" s="214"/>
      <c r="S274" s="214"/>
      <c r="T274" s="214"/>
      <c r="U274" s="223"/>
      <c r="BU274" s="206"/>
      <c r="BV274" s="207"/>
      <c r="BW274" s="207"/>
      <c r="BX274" s="207"/>
      <c r="BY274" s="207"/>
      <c r="BZ274" s="207"/>
      <c r="CA274" s="207"/>
      <c r="CB274" s="207"/>
      <c r="CC274" s="207"/>
      <c r="CD274" s="207"/>
      <c r="CE274" s="207"/>
      <c r="CJ274" s="206"/>
      <c r="CK274" s="206"/>
      <c r="CL274" s="206"/>
      <c r="CM274" s="206"/>
      <c r="CN274" s="206"/>
      <c r="CO274" s="206"/>
      <c r="CP274" s="206"/>
      <c r="CQ274" s="206"/>
      <c r="CR274" s="206"/>
      <c r="CS274" s="206"/>
      <c r="CT274" s="206"/>
      <c r="DH274" s="205"/>
    </row>
    <row r="275" spans="1:140" x14ac:dyDescent="0.25">
      <c r="A275" s="228" t="s">
        <v>275</v>
      </c>
      <c r="B275" s="232"/>
      <c r="C275" s="145">
        <v>4707</v>
      </c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9"/>
      <c r="R275" s="233"/>
      <c r="S275" s="233"/>
      <c r="T275" s="233"/>
      <c r="U275" s="231"/>
      <c r="BE275" s="281"/>
      <c r="BF275" s="281"/>
      <c r="BU275" s="206"/>
      <c r="BV275" s="207"/>
      <c r="BW275" s="207"/>
      <c r="BX275" s="207"/>
      <c r="BY275" s="207"/>
      <c r="BZ275" s="207"/>
      <c r="CA275" s="207"/>
      <c r="CB275" s="207"/>
      <c r="CC275" s="207"/>
      <c r="CD275" s="207"/>
      <c r="CE275" s="207"/>
      <c r="CJ275" s="206"/>
      <c r="CK275" s="206"/>
      <c r="CL275" s="206"/>
      <c r="CM275" s="206"/>
      <c r="CN275" s="206"/>
      <c r="CO275" s="206"/>
      <c r="CP275" s="206"/>
      <c r="CQ275" s="206"/>
      <c r="CR275" s="206"/>
      <c r="CS275" s="206"/>
      <c r="CT275" s="206"/>
      <c r="DH275" s="205"/>
    </row>
    <row r="276" spans="1:140" x14ac:dyDescent="0.25">
      <c r="A276" s="216" t="s">
        <v>278</v>
      </c>
      <c r="B276" s="234"/>
      <c r="C276" s="103" t="s">
        <v>245</v>
      </c>
      <c r="D276" s="216"/>
      <c r="E276" s="216"/>
      <c r="F276" s="216"/>
      <c r="G276" s="216"/>
      <c r="H276" s="216"/>
      <c r="I276" s="216"/>
      <c r="J276" s="216"/>
      <c r="K276" s="216"/>
      <c r="L276" s="216"/>
      <c r="M276" s="216"/>
      <c r="N276" s="216"/>
      <c r="O276" s="216"/>
      <c r="P276" s="216"/>
      <c r="Q276" s="222"/>
      <c r="R276" s="214"/>
      <c r="S276" s="214"/>
      <c r="T276" s="214"/>
      <c r="U276" s="223"/>
      <c r="BE276" s="278"/>
      <c r="BF276" s="278"/>
      <c r="BU276" s="206"/>
      <c r="BV276" s="207"/>
      <c r="BW276" s="207"/>
      <c r="BX276" s="207"/>
      <c r="BY276" s="207"/>
      <c r="BZ276" s="207"/>
      <c r="CA276" s="207"/>
      <c r="CB276" s="207"/>
      <c r="CC276" s="207"/>
      <c r="CD276" s="207"/>
      <c r="CE276" s="207"/>
      <c r="CJ276" s="206"/>
      <c r="CK276" s="206"/>
      <c r="CL276" s="206"/>
      <c r="CM276" s="206"/>
      <c r="CN276" s="206"/>
      <c r="CO276" s="206"/>
      <c r="CP276" s="206"/>
      <c r="CQ276" s="206"/>
      <c r="CR276" s="206"/>
      <c r="CS276" s="206"/>
      <c r="CT276" s="206"/>
      <c r="DH276" s="205"/>
    </row>
    <row r="277" spans="1:140" x14ac:dyDescent="0.25">
      <c r="A277" s="228" t="s">
        <v>211</v>
      </c>
      <c r="B277" s="232"/>
      <c r="C277" s="275" t="s">
        <v>248</v>
      </c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9"/>
      <c r="R277" s="230"/>
      <c r="S277" s="230"/>
      <c r="T277" s="230"/>
      <c r="U277" s="231"/>
      <c r="BE277" s="208"/>
      <c r="BF277" s="208"/>
      <c r="BU277" s="206"/>
      <c r="BV277" s="207"/>
      <c r="BW277" s="207"/>
      <c r="BX277" s="207"/>
      <c r="BY277" s="207"/>
      <c r="BZ277" s="207"/>
      <c r="CA277" s="207"/>
      <c r="CB277" s="207"/>
      <c r="CC277" s="207"/>
      <c r="CD277" s="207"/>
      <c r="CE277" s="207"/>
      <c r="CJ277" s="206"/>
      <c r="CK277" s="206"/>
      <c r="CL277" s="206"/>
      <c r="CM277" s="206"/>
      <c r="CN277" s="206"/>
      <c r="CO277" s="206"/>
      <c r="CP277" s="206"/>
      <c r="CQ277" s="206"/>
      <c r="CR277" s="206"/>
      <c r="CS277" s="206"/>
      <c r="CT277" s="206"/>
      <c r="DH277" s="205"/>
    </row>
    <row r="278" spans="1:140" x14ac:dyDescent="0.25">
      <c r="A278" s="216" t="s">
        <v>279</v>
      </c>
      <c r="B278" s="140">
        <v>2017</v>
      </c>
      <c r="C278" s="146">
        <v>10873319000</v>
      </c>
      <c r="D278" s="216"/>
      <c r="E278" s="216"/>
      <c r="F278" s="216"/>
      <c r="G278" s="216"/>
      <c r="H278" s="216"/>
      <c r="I278" s="216"/>
      <c r="J278" s="216"/>
      <c r="K278" s="216"/>
      <c r="L278" s="216"/>
      <c r="M278" s="216"/>
      <c r="N278" s="216"/>
      <c r="O278" s="216"/>
      <c r="P278" s="216"/>
      <c r="Q278" s="222"/>
      <c r="R278" s="214"/>
      <c r="S278" s="214"/>
      <c r="T278" s="214"/>
      <c r="U278" s="223"/>
      <c r="BE278" s="280"/>
      <c r="BF278" s="280"/>
      <c r="BU278" s="206"/>
      <c r="BV278" s="207"/>
      <c r="BW278" s="207"/>
      <c r="BX278" s="207"/>
      <c r="BY278" s="207"/>
      <c r="BZ278" s="207"/>
      <c r="CA278" s="207"/>
      <c r="CB278" s="207"/>
      <c r="CC278" s="207"/>
      <c r="CD278" s="207"/>
      <c r="CE278" s="207"/>
      <c r="CJ278" s="206"/>
      <c r="CK278" s="206"/>
      <c r="CL278" s="206"/>
      <c r="CM278" s="206"/>
      <c r="CN278" s="206"/>
      <c r="CO278" s="206"/>
      <c r="CP278" s="206"/>
      <c r="CQ278" s="206"/>
      <c r="CR278" s="206"/>
      <c r="CS278" s="206"/>
      <c r="CT278" s="206"/>
      <c r="DH278" s="205"/>
    </row>
    <row r="279" spans="1:140" x14ac:dyDescent="0.25">
      <c r="A279" s="228" t="s">
        <v>280</v>
      </c>
      <c r="B279" s="145">
        <v>2017</v>
      </c>
      <c r="C279" s="148">
        <v>1710525058</v>
      </c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9"/>
      <c r="R279" s="233"/>
      <c r="S279" s="233"/>
      <c r="T279" s="233"/>
      <c r="U279" s="231"/>
      <c r="BE279" s="283"/>
      <c r="BF279" s="283"/>
      <c r="BU279" s="206"/>
      <c r="BV279" s="207"/>
      <c r="BW279" s="207"/>
      <c r="BX279" s="207"/>
      <c r="BY279" s="207"/>
      <c r="BZ279" s="207"/>
      <c r="CA279" s="207"/>
      <c r="CB279" s="207"/>
      <c r="CC279" s="207"/>
      <c r="CD279" s="207"/>
      <c r="CE279" s="207"/>
      <c r="CJ279" s="206"/>
      <c r="CK279" s="206"/>
      <c r="CL279" s="206"/>
      <c r="CM279" s="206"/>
      <c r="CN279" s="206"/>
      <c r="CO279" s="206"/>
      <c r="CP279" s="206"/>
      <c r="CQ279" s="206"/>
      <c r="CR279" s="206"/>
      <c r="CS279" s="206"/>
      <c r="CT279" s="206"/>
      <c r="DH279" s="205"/>
    </row>
    <row r="280" spans="1:140" x14ac:dyDescent="0.25">
      <c r="A280" s="216" t="s">
        <v>288</v>
      </c>
      <c r="B280" s="216"/>
      <c r="C280" s="295">
        <f>C279/C271</f>
        <v>8.7784986949712181E-5</v>
      </c>
      <c r="D280" s="216"/>
      <c r="E280" s="216"/>
      <c r="F280" s="216"/>
      <c r="G280" s="216"/>
      <c r="H280" s="216"/>
      <c r="I280" s="216"/>
      <c r="J280" s="216"/>
      <c r="K280" s="216"/>
      <c r="L280" s="216"/>
      <c r="M280" s="216"/>
      <c r="N280" s="216"/>
      <c r="O280" s="216"/>
      <c r="P280" s="216"/>
      <c r="Q280" s="222"/>
      <c r="R280" s="214"/>
      <c r="S280" s="214"/>
      <c r="T280" s="214"/>
      <c r="U280" s="223"/>
      <c r="BE280" s="284"/>
      <c r="BF280" s="284"/>
      <c r="BU280" s="206"/>
      <c r="BV280" s="207"/>
      <c r="BW280" s="207"/>
      <c r="BX280" s="207"/>
      <c r="BY280" s="207"/>
      <c r="BZ280" s="207"/>
      <c r="CA280" s="207"/>
      <c r="CB280" s="207"/>
      <c r="CC280" s="207"/>
      <c r="CD280" s="207"/>
      <c r="CE280" s="207"/>
      <c r="CJ280" s="206"/>
      <c r="CK280" s="206"/>
      <c r="CL280" s="206"/>
      <c r="CM280" s="206"/>
      <c r="CN280" s="206"/>
      <c r="CO280" s="206"/>
      <c r="CP280" s="206"/>
      <c r="CQ280" s="206"/>
      <c r="CR280" s="206"/>
      <c r="CS280" s="206"/>
      <c r="CT280" s="206"/>
      <c r="DH280" s="205"/>
    </row>
    <row r="281" spans="1:140" x14ac:dyDescent="0.25">
      <c r="A281" s="228" t="s">
        <v>289</v>
      </c>
      <c r="B281" s="228"/>
      <c r="C281" s="296">
        <f>C279/C278</f>
        <v>0.15731397726857826</v>
      </c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9"/>
      <c r="R281" s="230"/>
      <c r="S281" s="230"/>
      <c r="T281" s="230"/>
      <c r="U281" s="231"/>
      <c r="BE281" s="285"/>
      <c r="BF281" s="285"/>
      <c r="BU281" s="206"/>
      <c r="BV281" s="207"/>
      <c r="BW281" s="207"/>
      <c r="BX281" s="207"/>
      <c r="BY281" s="207"/>
      <c r="BZ281" s="207"/>
      <c r="CA281" s="207"/>
      <c r="CB281" s="207"/>
      <c r="CC281" s="207"/>
      <c r="CD281" s="207"/>
      <c r="CE281" s="207"/>
      <c r="CJ281" s="206"/>
      <c r="CK281" s="206"/>
      <c r="CL281" s="206"/>
      <c r="CM281" s="206"/>
      <c r="CN281" s="206"/>
      <c r="CO281" s="206"/>
      <c r="CP281" s="206"/>
      <c r="CQ281" s="206"/>
      <c r="CR281" s="206"/>
      <c r="CS281" s="206"/>
      <c r="CT281" s="206"/>
      <c r="DH281" s="205"/>
    </row>
    <row r="282" spans="1:140" x14ac:dyDescent="0.25">
      <c r="A282" s="216" t="s">
        <v>291</v>
      </c>
      <c r="B282" s="216"/>
      <c r="C282" s="141">
        <v>560</v>
      </c>
      <c r="D282" s="216"/>
      <c r="E282" s="216"/>
      <c r="F282" s="216"/>
      <c r="G282" s="216"/>
      <c r="H282" s="216"/>
      <c r="I282" s="216"/>
      <c r="J282" s="216"/>
      <c r="K282" s="216"/>
      <c r="L282" s="216"/>
      <c r="M282" s="216"/>
      <c r="N282" s="216"/>
      <c r="O282" s="216"/>
      <c r="P282" s="216"/>
      <c r="Q282" s="297"/>
      <c r="R282" s="298"/>
      <c r="S282" s="298"/>
      <c r="T282" s="298"/>
      <c r="U282" s="299"/>
      <c r="BU282" s="206"/>
      <c r="BV282" s="207"/>
      <c r="BW282" s="207"/>
      <c r="BX282" s="207"/>
      <c r="BY282" s="207"/>
      <c r="BZ282" s="207"/>
      <c r="CA282" s="207"/>
      <c r="CB282" s="207"/>
      <c r="CC282" s="207"/>
      <c r="CD282" s="207"/>
      <c r="CE282" s="207"/>
      <c r="CJ282" s="206"/>
      <c r="CK282" s="206"/>
      <c r="CL282" s="206"/>
      <c r="CM282" s="206"/>
      <c r="CN282" s="206"/>
      <c r="CO282" s="206"/>
      <c r="CP282" s="206"/>
      <c r="CQ282" s="206"/>
      <c r="CR282" s="206"/>
      <c r="CS282" s="206"/>
      <c r="CT282" s="206"/>
      <c r="DH282" s="205"/>
    </row>
    <row r="283" spans="1:140" s="241" customFormat="1" x14ac:dyDescent="0.25">
      <c r="A283" s="317" t="s">
        <v>341</v>
      </c>
      <c r="B283" s="318"/>
      <c r="C283" s="319"/>
      <c r="D283" s="317" t="s">
        <v>339</v>
      </c>
      <c r="E283" s="318"/>
      <c r="F283" s="318"/>
      <c r="G283" s="318"/>
      <c r="H283" s="318"/>
      <c r="I283" s="318"/>
      <c r="J283" s="318"/>
      <c r="K283" s="318"/>
      <c r="L283" s="318"/>
      <c r="M283" s="318"/>
      <c r="N283" s="318"/>
      <c r="O283" s="319"/>
      <c r="P283" s="237"/>
      <c r="Q283" s="238"/>
      <c r="R283" s="239"/>
      <c r="S283" s="239"/>
      <c r="T283" s="239"/>
      <c r="U283" s="240"/>
      <c r="CG283" s="242"/>
      <c r="CH283" s="242"/>
      <c r="CI283" s="242"/>
      <c r="CJ283" s="243"/>
      <c r="CK283" s="243"/>
      <c r="CL283" s="243"/>
      <c r="CM283" s="243"/>
      <c r="CN283" s="243"/>
      <c r="CO283" s="243"/>
      <c r="CP283" s="243"/>
      <c r="CQ283" s="243"/>
      <c r="CR283" s="243"/>
      <c r="CS283" s="243"/>
      <c r="CU283" s="242"/>
      <c r="CV283" s="242"/>
      <c r="CW283" s="242"/>
      <c r="CX283" s="242"/>
      <c r="CY283" s="242"/>
      <c r="CZ283" s="242"/>
      <c r="DA283" s="242"/>
      <c r="DB283" s="242"/>
      <c r="DC283" s="242"/>
      <c r="DD283" s="242"/>
      <c r="DE283" s="242"/>
      <c r="DF283" s="242"/>
      <c r="DG283" s="242"/>
      <c r="DH283" s="242"/>
      <c r="DI283" s="242"/>
      <c r="DJ283" s="242"/>
      <c r="DK283" s="242"/>
      <c r="DL283" s="242"/>
      <c r="DM283" s="242"/>
      <c r="DN283" s="242"/>
      <c r="DO283" s="242"/>
      <c r="DP283" s="242"/>
      <c r="DQ283" s="242"/>
      <c r="DR283" s="242"/>
      <c r="DS283" s="242"/>
      <c r="DT283" s="242"/>
      <c r="DU283" s="242"/>
      <c r="EJ283" s="244"/>
    </row>
    <row r="284" spans="1:140" x14ac:dyDescent="0.25">
      <c r="A284" s="228" t="s">
        <v>295</v>
      </c>
      <c r="B284" s="117">
        <v>0.05</v>
      </c>
      <c r="C284" s="246" t="s">
        <v>359</v>
      </c>
      <c r="D284" s="228"/>
      <c r="E284" s="228"/>
      <c r="F284" s="275">
        <f t="shared" ref="F284:O284" si="41">($C$279*$B$284)*(F269/365.25)</f>
        <v>170001.42693009818</v>
      </c>
      <c r="G284" s="275">
        <f t="shared" si="41"/>
        <v>354935.41163108184</v>
      </c>
      <c r="H284" s="275">
        <f t="shared" si="41"/>
        <v>556859.79775335954</v>
      </c>
      <c r="I284" s="247">
        <f t="shared" si="41"/>
        <v>778228.75439111423</v>
      </c>
      <c r="J284" s="247">
        <f t="shared" si="41"/>
        <v>1021993.0140350236</v>
      </c>
      <c r="K284" s="247">
        <f t="shared" si="41"/>
        <v>1291732.1538049232</v>
      </c>
      <c r="L284" s="247">
        <f t="shared" si="41"/>
        <v>1591831.5430727336</v>
      </c>
      <c r="M284" s="247">
        <f t="shared" si="41"/>
        <v>1927722.6026201898</v>
      </c>
      <c r="N284" s="247">
        <f t="shared" si="41"/>
        <v>2306214.4794761064</v>
      </c>
      <c r="O284" s="247">
        <f t="shared" si="41"/>
        <v>2464889.9201580076</v>
      </c>
      <c r="P284" s="228"/>
      <c r="Q284" s="229"/>
      <c r="R284" s="233"/>
      <c r="S284" s="233"/>
      <c r="T284" s="233"/>
      <c r="U284" s="231"/>
      <c r="BE284" s="280"/>
      <c r="BF284" s="280"/>
      <c r="BU284" s="206"/>
      <c r="BV284" s="207"/>
      <c r="BW284" s="207"/>
      <c r="BX284" s="207"/>
      <c r="BY284" s="207"/>
      <c r="BZ284" s="207"/>
      <c r="CA284" s="207"/>
      <c r="CB284" s="207"/>
      <c r="CC284" s="207"/>
      <c r="CD284" s="207"/>
      <c r="CE284" s="207"/>
      <c r="CJ284" s="206"/>
      <c r="CK284" s="206"/>
      <c r="CL284" s="206"/>
      <c r="CM284" s="206"/>
      <c r="CN284" s="206"/>
      <c r="CO284" s="206"/>
      <c r="CP284" s="206"/>
      <c r="CQ284" s="206"/>
      <c r="CR284" s="206"/>
      <c r="CS284" s="206"/>
      <c r="CT284" s="206"/>
      <c r="DH284" s="205"/>
    </row>
    <row r="285" spans="1:140" x14ac:dyDescent="0.25">
      <c r="A285" s="216" t="s">
        <v>296</v>
      </c>
      <c r="B285" s="118">
        <v>0.1</v>
      </c>
      <c r="C285" s="248" t="s">
        <v>360</v>
      </c>
      <c r="D285" s="216"/>
      <c r="E285" s="216"/>
      <c r="F285" s="276">
        <f t="shared" ref="F285:O285" si="42">($C$279*$B$285)*(F269/365.25)</f>
        <v>340002.85386019637</v>
      </c>
      <c r="G285" s="276">
        <f t="shared" si="42"/>
        <v>709870.82326216367</v>
      </c>
      <c r="H285" s="276">
        <f t="shared" si="42"/>
        <v>1113719.5955067191</v>
      </c>
      <c r="I285" s="249">
        <f t="shared" si="42"/>
        <v>1556457.5087822285</v>
      </c>
      <c r="J285" s="249">
        <f t="shared" si="42"/>
        <v>2043986.0280700473</v>
      </c>
      <c r="K285" s="249">
        <f t="shared" si="42"/>
        <v>2583464.3076098463</v>
      </c>
      <c r="L285" s="249">
        <f t="shared" si="42"/>
        <v>3183663.0861454671</v>
      </c>
      <c r="M285" s="249">
        <f t="shared" si="42"/>
        <v>3855445.2052403796</v>
      </c>
      <c r="N285" s="249">
        <f t="shared" si="42"/>
        <v>4612428.9589522127</v>
      </c>
      <c r="O285" s="249">
        <f t="shared" si="42"/>
        <v>4929779.8403160153</v>
      </c>
      <c r="P285" s="216"/>
      <c r="Q285" s="222"/>
      <c r="R285" s="269"/>
      <c r="S285" s="269"/>
      <c r="T285" s="269"/>
      <c r="U285" s="223"/>
      <c r="BE285" s="280"/>
      <c r="BF285" s="280"/>
      <c r="BU285" s="206"/>
      <c r="BV285" s="207"/>
      <c r="BW285" s="207"/>
      <c r="BX285" s="207"/>
      <c r="BY285" s="207"/>
      <c r="BZ285" s="207"/>
      <c r="CA285" s="207"/>
      <c r="CB285" s="207"/>
      <c r="CC285" s="207"/>
      <c r="CD285" s="207"/>
      <c r="CE285" s="207"/>
      <c r="CJ285" s="206"/>
      <c r="CK285" s="206"/>
      <c r="CL285" s="206"/>
      <c r="CM285" s="206"/>
      <c r="CN285" s="206"/>
      <c r="CO285" s="206"/>
      <c r="CP285" s="206"/>
      <c r="CQ285" s="206"/>
      <c r="CR285" s="206"/>
      <c r="CS285" s="206"/>
      <c r="CT285" s="206"/>
      <c r="DH285" s="205"/>
    </row>
    <row r="286" spans="1:140" x14ac:dyDescent="0.25">
      <c r="A286" s="228" t="s">
        <v>297</v>
      </c>
      <c r="B286" s="117">
        <v>0.02</v>
      </c>
      <c r="C286" s="246" t="s">
        <v>361</v>
      </c>
      <c r="D286" s="228"/>
      <c r="E286" s="228"/>
      <c r="F286" s="275">
        <f t="shared" ref="F286:O286" si="43">($C$279*$B$286)*(F269/365.25)</f>
        <v>68000.570772039282</v>
      </c>
      <c r="G286" s="275">
        <f t="shared" si="43"/>
        <v>141974.16465243275</v>
      </c>
      <c r="H286" s="275">
        <f t="shared" si="43"/>
        <v>222743.91910134384</v>
      </c>
      <c r="I286" s="247">
        <f t="shared" si="43"/>
        <v>311291.50175644568</v>
      </c>
      <c r="J286" s="247">
        <f t="shared" si="43"/>
        <v>408797.20561400946</v>
      </c>
      <c r="K286" s="247">
        <f t="shared" si="43"/>
        <v>516692.86152196932</v>
      </c>
      <c r="L286" s="247">
        <f t="shared" si="43"/>
        <v>636732.61722909345</v>
      </c>
      <c r="M286" s="247">
        <f t="shared" si="43"/>
        <v>771089.041048076</v>
      </c>
      <c r="N286" s="247">
        <f t="shared" si="43"/>
        <v>922485.79179044254</v>
      </c>
      <c r="O286" s="247">
        <f t="shared" si="43"/>
        <v>985955.96806320315</v>
      </c>
      <c r="P286" s="228"/>
      <c r="Q286" s="229"/>
      <c r="R286" s="233"/>
      <c r="S286" s="233"/>
      <c r="T286" s="233"/>
      <c r="U286" s="231"/>
      <c r="BE286" s="280"/>
      <c r="BF286" s="280"/>
      <c r="BU286" s="206"/>
      <c r="BV286" s="207"/>
      <c r="BW286" s="207"/>
      <c r="BX286" s="207"/>
      <c r="BY286" s="207"/>
      <c r="BZ286" s="207"/>
      <c r="CA286" s="207"/>
      <c r="CB286" s="207"/>
      <c r="CC286" s="207"/>
      <c r="CD286" s="207"/>
      <c r="CE286" s="207"/>
      <c r="CJ286" s="206"/>
      <c r="CK286" s="206"/>
      <c r="CL286" s="206"/>
      <c r="CM286" s="206"/>
      <c r="CN286" s="206"/>
      <c r="CO286" s="206"/>
      <c r="CP286" s="206"/>
      <c r="CQ286" s="206"/>
      <c r="CR286" s="206"/>
      <c r="CS286" s="206"/>
      <c r="CT286" s="206"/>
      <c r="DH286" s="205"/>
    </row>
    <row r="287" spans="1:140" x14ac:dyDescent="0.25">
      <c r="A287" s="237" t="s">
        <v>298</v>
      </c>
      <c r="B287" s="237"/>
      <c r="C287" s="237"/>
      <c r="D287" s="237"/>
      <c r="E287" s="237"/>
      <c r="F287" s="277">
        <f t="shared" ref="F287:O287" si="44">SUM(F284:F286)</f>
        <v>578004.85156233376</v>
      </c>
      <c r="G287" s="277">
        <f t="shared" si="44"/>
        <v>1206780.3995456784</v>
      </c>
      <c r="H287" s="277">
        <f t="shared" si="44"/>
        <v>1893323.3123614225</v>
      </c>
      <c r="I287" s="251">
        <f t="shared" si="44"/>
        <v>2645977.7649297882</v>
      </c>
      <c r="J287" s="251">
        <f t="shared" si="44"/>
        <v>3474776.2477190802</v>
      </c>
      <c r="K287" s="251">
        <f t="shared" si="44"/>
        <v>4391889.3229367388</v>
      </c>
      <c r="L287" s="251">
        <f t="shared" si="44"/>
        <v>5412227.246447294</v>
      </c>
      <c r="M287" s="251">
        <f t="shared" si="44"/>
        <v>6554256.8489086451</v>
      </c>
      <c r="N287" s="251">
        <f t="shared" si="44"/>
        <v>7841129.2302187616</v>
      </c>
      <c r="O287" s="251">
        <f t="shared" si="44"/>
        <v>8380625.7285372261</v>
      </c>
      <c r="P287" s="237"/>
      <c r="Q287" s="238"/>
      <c r="R287" s="271"/>
      <c r="S287" s="271"/>
      <c r="T287" s="271"/>
      <c r="U287" s="240"/>
      <c r="BE287" s="284"/>
      <c r="BF287" s="284"/>
      <c r="BU287" s="206"/>
      <c r="BV287" s="207"/>
      <c r="BW287" s="207"/>
      <c r="BX287" s="207"/>
      <c r="BY287" s="207"/>
      <c r="BZ287" s="207"/>
      <c r="CA287" s="207"/>
      <c r="CB287" s="207"/>
      <c r="CC287" s="207"/>
      <c r="CD287" s="207"/>
      <c r="CE287" s="207"/>
      <c r="CJ287" s="206"/>
      <c r="CK287" s="206"/>
      <c r="CL287" s="206"/>
      <c r="CM287" s="206"/>
      <c r="CN287" s="206"/>
      <c r="CO287" s="206"/>
      <c r="CP287" s="206"/>
      <c r="CQ287" s="206"/>
      <c r="CR287" s="206"/>
      <c r="CS287" s="206"/>
      <c r="CT287" s="206"/>
      <c r="DH287" s="205"/>
    </row>
    <row r="288" spans="1:140" x14ac:dyDescent="0.25">
      <c r="A288" s="228" t="s">
        <v>299</v>
      </c>
      <c r="B288" s="228"/>
      <c r="C288" s="228"/>
      <c r="D288" s="228"/>
      <c r="E288" s="228"/>
      <c r="F288" s="252">
        <f t="shared" ref="F288:O288" si="45">F287/$C$279</f>
        <v>3.3791077707926435E-4</v>
      </c>
      <c r="G288" s="252">
        <f t="shared" si="45"/>
        <v>7.0550290619927208E-4</v>
      </c>
      <c r="H288" s="252">
        <f t="shared" si="45"/>
        <v>1.1068667503621116E-3</v>
      </c>
      <c r="I288" s="252">
        <f t="shared" si="45"/>
        <v>1.5468804461850731E-3</v>
      </c>
      <c r="J288" s="252">
        <f t="shared" si="45"/>
        <v>2.0314091462547168E-3</v>
      </c>
      <c r="K288" s="252">
        <f t="shared" si="45"/>
        <v>2.5675679537088304E-3</v>
      </c>
      <c r="L288" s="252">
        <f t="shared" si="45"/>
        <v>3.1640736399240134E-3</v>
      </c>
      <c r="M288" s="252">
        <f t="shared" si="45"/>
        <v>3.8317222061465088E-3</v>
      </c>
      <c r="N288" s="252">
        <f t="shared" si="45"/>
        <v>4.5840481514996673E-3</v>
      </c>
      <c r="O288" s="252">
        <f t="shared" si="45"/>
        <v>4.8994463362823336E-3</v>
      </c>
      <c r="P288" s="228"/>
      <c r="Q288" s="229"/>
      <c r="R288" s="233"/>
      <c r="S288" s="233"/>
      <c r="T288" s="233"/>
      <c r="U288" s="231"/>
      <c r="BE288" s="288"/>
      <c r="BF288" s="288"/>
      <c r="BU288" s="206"/>
      <c r="BV288" s="207"/>
      <c r="BW288" s="207"/>
      <c r="BX288" s="207"/>
      <c r="BY288" s="207"/>
      <c r="BZ288" s="207"/>
      <c r="CA288" s="207"/>
      <c r="CB288" s="207"/>
      <c r="CC288" s="207"/>
      <c r="CD288" s="207"/>
      <c r="CE288" s="207"/>
      <c r="CJ288" s="206"/>
      <c r="CK288" s="206"/>
      <c r="CL288" s="206"/>
      <c r="CM288" s="206"/>
      <c r="CN288" s="206"/>
      <c r="CO288" s="206"/>
      <c r="CP288" s="206"/>
      <c r="CQ288" s="206"/>
      <c r="CR288" s="206"/>
      <c r="CS288" s="206"/>
      <c r="CT288" s="206"/>
      <c r="DH288" s="205"/>
    </row>
    <row r="289" spans="1:112" x14ac:dyDescent="0.25">
      <c r="A289" s="228"/>
      <c r="B289" s="228"/>
      <c r="C289" s="228"/>
      <c r="D289" s="228"/>
      <c r="E289" s="228"/>
      <c r="F289" s="252"/>
      <c r="G289" s="252"/>
      <c r="H289" s="252"/>
      <c r="I289" s="252"/>
      <c r="J289" s="252"/>
      <c r="K289" s="252"/>
      <c r="L289" s="252"/>
      <c r="M289" s="252"/>
      <c r="N289" s="252"/>
      <c r="O289" s="252"/>
      <c r="P289" s="228"/>
      <c r="Q289" s="229"/>
      <c r="R289" s="230"/>
      <c r="S289" s="230"/>
      <c r="T289" s="230"/>
      <c r="U289" s="231"/>
    </row>
    <row r="290" spans="1:112" x14ac:dyDescent="0.25">
      <c r="A290" s="228" t="s">
        <v>447</v>
      </c>
      <c r="B290" s="228"/>
      <c r="C290" s="228"/>
      <c r="D290" s="228"/>
      <c r="E290" s="228"/>
      <c r="F290" s="303">
        <f>F287*F269</f>
        <v>419638.02080468548</v>
      </c>
      <c r="G290" s="303">
        <f>G287*G269</f>
        <v>1829230.1800790646</v>
      </c>
      <c r="H290" s="303">
        <f t="shared" ref="H290:O290" si="46">H287*H269</f>
        <v>4502579.8896236476</v>
      </c>
      <c r="I290" s="303">
        <f t="shared" si="46"/>
        <v>8793955.0868481696</v>
      </c>
      <c r="J290" s="303">
        <f t="shared" si="46"/>
        <v>15165807.909450551</v>
      </c>
      <c r="K290" s="303">
        <f t="shared" si="46"/>
        <v>24227836.655473515</v>
      </c>
      <c r="L290" s="303">
        <f t="shared" si="46"/>
        <v>36792890.600965992</v>
      </c>
      <c r="M290" s="303">
        <f t="shared" si="46"/>
        <v>53958364.264896117</v>
      </c>
      <c r="N290" s="303">
        <f t="shared" si="46"/>
        <v>77226986.008818761</v>
      </c>
      <c r="O290" s="303">
        <f t="shared" si="46"/>
        <v>88219532.966642335</v>
      </c>
      <c r="P290" s="228"/>
      <c r="Q290" s="229"/>
      <c r="R290" s="230"/>
      <c r="S290" s="230"/>
      <c r="T290" s="230"/>
      <c r="U290" s="231"/>
    </row>
    <row r="291" spans="1:112" x14ac:dyDescent="0.25">
      <c r="A291" s="228" t="s">
        <v>448</v>
      </c>
      <c r="B291" s="228"/>
      <c r="C291" s="228"/>
      <c r="D291" s="228"/>
      <c r="E291" s="228"/>
      <c r="F291" s="252">
        <f>F290/$C$279</f>
        <v>2.4532702332659163E-4</v>
      </c>
      <c r="G291" s="252">
        <f t="shared" ref="G291:O291" si="47">G290/$C$279</f>
        <v>1.0693968916292043E-3</v>
      </c>
      <c r="H291" s="252">
        <f t="shared" si="47"/>
        <v>2.6322794095096193E-3</v>
      </c>
      <c r="I291" s="252">
        <f t="shared" si="47"/>
        <v>5.14108521574676E-3</v>
      </c>
      <c r="J291" s="252">
        <f t="shared" si="47"/>
        <v>8.8661711434867216E-3</v>
      </c>
      <c r="K291" s="252">
        <f t="shared" si="47"/>
        <v>1.4163976459837115E-2</v>
      </c>
      <c r="L291" s="252">
        <f t="shared" si="47"/>
        <v>2.1509705706378487E-2</v>
      </c>
      <c r="M291" s="252">
        <f t="shared" si="47"/>
        <v>3.1544913073641809E-2</v>
      </c>
      <c r="N291" s="252">
        <f t="shared" si="47"/>
        <v>4.5148117326685056E-2</v>
      </c>
      <c r="O291" s="252">
        <f t="shared" si="47"/>
        <v>5.1574534119828333E-2</v>
      </c>
      <c r="P291" s="228"/>
      <c r="Q291" s="229"/>
      <c r="R291" s="230"/>
      <c r="S291" s="230"/>
      <c r="T291" s="230"/>
      <c r="U291" s="231"/>
    </row>
    <row r="292" spans="1:112" x14ac:dyDescent="0.25">
      <c r="A292" s="216"/>
      <c r="B292" s="216"/>
      <c r="C292" s="216"/>
      <c r="D292" s="216"/>
      <c r="E292" s="216"/>
      <c r="F292" s="216"/>
      <c r="G292" s="216"/>
      <c r="H292" s="216"/>
      <c r="I292" s="216"/>
      <c r="J292" s="216"/>
      <c r="K292" s="216"/>
      <c r="L292" s="216"/>
      <c r="M292" s="216"/>
      <c r="N292" s="216"/>
      <c r="O292" s="216"/>
      <c r="P292" s="216"/>
      <c r="Q292" s="222"/>
      <c r="R292" s="269"/>
      <c r="S292" s="269"/>
      <c r="T292" s="269"/>
      <c r="U292" s="223"/>
      <c r="BU292" s="206"/>
      <c r="BV292" s="207"/>
      <c r="BW292" s="207"/>
      <c r="BX292" s="207"/>
      <c r="BY292" s="207"/>
      <c r="BZ292" s="207"/>
      <c r="CA292" s="207"/>
      <c r="CB292" s="207"/>
      <c r="CC292" s="207"/>
      <c r="CD292" s="207"/>
      <c r="CE292" s="207"/>
      <c r="CJ292" s="206"/>
      <c r="CK292" s="206"/>
      <c r="CL292" s="206"/>
      <c r="CM292" s="206"/>
      <c r="CN292" s="206"/>
      <c r="CO292" s="206"/>
      <c r="CP292" s="206"/>
      <c r="CQ292" s="206"/>
      <c r="CR292" s="206"/>
      <c r="CS292" s="206"/>
      <c r="CT292" s="206"/>
      <c r="DH292" s="205"/>
    </row>
    <row r="293" spans="1:112" x14ac:dyDescent="0.25">
      <c r="A293" s="314" t="s">
        <v>439</v>
      </c>
      <c r="B293" s="315"/>
      <c r="C293" s="316"/>
      <c r="D293" s="228"/>
      <c r="E293" s="228"/>
      <c r="F293" s="228"/>
      <c r="G293" s="228"/>
      <c r="H293" s="228"/>
      <c r="I293" s="228"/>
      <c r="J293" s="228"/>
      <c r="K293" s="228"/>
      <c r="L293" s="228"/>
      <c r="M293" s="228"/>
      <c r="N293" s="228"/>
      <c r="O293" s="228"/>
      <c r="P293" s="228"/>
      <c r="Q293" s="229"/>
      <c r="R293" s="233"/>
      <c r="S293" s="233"/>
      <c r="T293" s="233"/>
      <c r="U293" s="231"/>
      <c r="BU293" s="206"/>
      <c r="BV293" s="207"/>
      <c r="BW293" s="207"/>
      <c r="BX293" s="207"/>
      <c r="BY293" s="207"/>
      <c r="BZ293" s="207"/>
      <c r="CA293" s="207"/>
      <c r="CB293" s="207"/>
      <c r="CC293" s="207"/>
      <c r="CD293" s="207"/>
      <c r="CE293" s="207"/>
      <c r="CJ293" s="206"/>
      <c r="CK293" s="206"/>
      <c r="CL293" s="206"/>
      <c r="CM293" s="206"/>
      <c r="CN293" s="206"/>
      <c r="CO293" s="206"/>
      <c r="CP293" s="206"/>
      <c r="CQ293" s="206"/>
      <c r="CR293" s="206"/>
      <c r="CS293" s="206"/>
      <c r="CT293" s="206"/>
      <c r="DH293" s="205"/>
    </row>
    <row r="294" spans="1:112" x14ac:dyDescent="0.25">
      <c r="A294" s="216"/>
      <c r="B294" s="253" t="s">
        <v>301</v>
      </c>
      <c r="C294" s="253" t="s">
        <v>438</v>
      </c>
      <c r="D294" s="216"/>
      <c r="E294" s="216"/>
      <c r="F294" s="216"/>
      <c r="G294" s="216"/>
      <c r="H294" s="216"/>
      <c r="I294" s="216"/>
      <c r="J294" s="216"/>
      <c r="K294" s="216"/>
      <c r="L294" s="216"/>
      <c r="M294" s="216"/>
      <c r="N294" s="216"/>
      <c r="O294" s="216"/>
      <c r="P294" s="216"/>
      <c r="Q294" s="222"/>
      <c r="R294" s="269"/>
      <c r="S294" s="269"/>
      <c r="T294" s="269"/>
      <c r="U294" s="223"/>
      <c r="BU294" s="206"/>
      <c r="BV294" s="207"/>
      <c r="BW294" s="207"/>
      <c r="BX294" s="207"/>
      <c r="BY294" s="207"/>
      <c r="BZ294" s="207"/>
      <c r="CA294" s="207"/>
      <c r="CB294" s="207"/>
      <c r="CC294" s="207"/>
      <c r="CD294" s="207"/>
      <c r="CE294" s="207"/>
      <c r="CJ294" s="206"/>
      <c r="CK294" s="206"/>
      <c r="CL294" s="206"/>
      <c r="CM294" s="206"/>
      <c r="CN294" s="206"/>
      <c r="CO294" s="206"/>
      <c r="CP294" s="206"/>
      <c r="CQ294" s="206"/>
      <c r="CR294" s="206"/>
      <c r="CS294" s="206"/>
      <c r="CT294" s="206"/>
      <c r="DH294" s="205"/>
    </row>
    <row r="295" spans="1:112" x14ac:dyDescent="0.25">
      <c r="A295" s="228" t="s">
        <v>302</v>
      </c>
      <c r="B295" s="142">
        <v>3174079637</v>
      </c>
      <c r="C295" s="228"/>
      <c r="D295" s="228"/>
      <c r="E295" s="228"/>
      <c r="F295" s="228"/>
      <c r="G295" s="228"/>
      <c r="H295" s="228"/>
      <c r="I295" s="228"/>
      <c r="J295" s="228"/>
      <c r="K295" s="228"/>
      <c r="L295" s="228"/>
      <c r="M295" s="228"/>
      <c r="N295" s="228"/>
      <c r="O295" s="228"/>
      <c r="P295" s="228"/>
      <c r="Q295" s="229"/>
      <c r="R295" s="233"/>
      <c r="S295" s="233"/>
      <c r="T295" s="233"/>
      <c r="U295" s="231"/>
      <c r="BU295" s="206"/>
      <c r="BV295" s="207"/>
      <c r="BW295" s="207"/>
      <c r="BX295" s="207"/>
      <c r="BY295" s="207"/>
      <c r="BZ295" s="207"/>
      <c r="CA295" s="207"/>
      <c r="CB295" s="207"/>
      <c r="CC295" s="207"/>
      <c r="CD295" s="207"/>
      <c r="CE295" s="207"/>
      <c r="CJ295" s="206"/>
      <c r="CK295" s="206"/>
      <c r="CL295" s="206"/>
      <c r="CM295" s="206"/>
      <c r="CN295" s="206"/>
      <c r="CO295" s="206"/>
      <c r="CP295" s="206"/>
      <c r="CQ295" s="206"/>
      <c r="CR295" s="206"/>
      <c r="CS295" s="206"/>
      <c r="CT295" s="206"/>
      <c r="DH295" s="205"/>
    </row>
    <row r="296" spans="1:112" x14ac:dyDescent="0.25">
      <c r="A296" s="216" t="s">
        <v>187</v>
      </c>
      <c r="B296" s="146">
        <v>1710525058</v>
      </c>
      <c r="C296" s="254">
        <f>B296/$B$295</f>
        <v>0.53890426631409694</v>
      </c>
      <c r="D296" s="216"/>
      <c r="E296" s="216"/>
      <c r="F296" s="216"/>
      <c r="G296" s="216"/>
      <c r="H296" s="216"/>
      <c r="I296" s="216"/>
      <c r="J296" s="216"/>
      <c r="K296" s="216"/>
      <c r="L296" s="216"/>
      <c r="M296" s="216"/>
      <c r="N296" s="216"/>
      <c r="O296" s="216"/>
      <c r="P296" s="216"/>
      <c r="Q296" s="222"/>
      <c r="R296" s="269"/>
      <c r="S296" s="269"/>
      <c r="T296" s="269"/>
      <c r="U296" s="223"/>
      <c r="BE296" s="290"/>
      <c r="BF296" s="290"/>
      <c r="BU296" s="206"/>
      <c r="BV296" s="207"/>
      <c r="BW296" s="207"/>
      <c r="BX296" s="207"/>
      <c r="BY296" s="207"/>
      <c r="BZ296" s="207"/>
      <c r="CA296" s="207"/>
      <c r="CB296" s="207"/>
      <c r="CC296" s="207"/>
      <c r="CD296" s="207"/>
      <c r="CE296" s="207"/>
      <c r="CJ296" s="206"/>
      <c r="CK296" s="206"/>
      <c r="CL296" s="206"/>
      <c r="CM296" s="206"/>
      <c r="CN296" s="206"/>
      <c r="CO296" s="206"/>
      <c r="CP296" s="206"/>
      <c r="CQ296" s="206"/>
      <c r="CR296" s="206"/>
      <c r="CS296" s="206"/>
      <c r="CT296" s="206"/>
      <c r="DH296" s="205"/>
    </row>
    <row r="297" spans="1:112" x14ac:dyDescent="0.25">
      <c r="A297" s="228" t="s">
        <v>311</v>
      </c>
      <c r="B297" s="142">
        <v>377417721</v>
      </c>
      <c r="C297" s="252">
        <f>B297/$B$295</f>
        <v>0.1189061914516797</v>
      </c>
      <c r="D297" s="228"/>
      <c r="E297" s="228"/>
      <c r="F297" s="228"/>
      <c r="G297" s="228"/>
      <c r="H297" s="228"/>
      <c r="I297" s="228"/>
      <c r="J297" s="228"/>
      <c r="K297" s="228"/>
      <c r="L297" s="228"/>
      <c r="M297" s="228"/>
      <c r="N297" s="228"/>
      <c r="O297" s="228"/>
      <c r="P297" s="228"/>
      <c r="Q297" s="229"/>
      <c r="R297" s="233"/>
      <c r="S297" s="233"/>
      <c r="T297" s="233"/>
      <c r="U297" s="231"/>
      <c r="BE297" s="290"/>
      <c r="BF297" s="290"/>
      <c r="BU297" s="206"/>
      <c r="BV297" s="207"/>
      <c r="BW297" s="207"/>
      <c r="BX297" s="207"/>
      <c r="BY297" s="207"/>
      <c r="BZ297" s="207"/>
      <c r="CA297" s="207"/>
      <c r="CB297" s="207"/>
      <c r="CC297" s="207"/>
      <c r="CD297" s="207"/>
      <c r="CE297" s="207"/>
      <c r="CJ297" s="206"/>
      <c r="CK297" s="206"/>
      <c r="CL297" s="206"/>
      <c r="CM297" s="206"/>
      <c r="CN297" s="206"/>
      <c r="CO297" s="206"/>
      <c r="CP297" s="206"/>
      <c r="CQ297" s="206"/>
      <c r="CR297" s="206"/>
      <c r="CS297" s="206"/>
      <c r="CT297" s="206"/>
      <c r="DH297" s="205"/>
    </row>
    <row r="298" spans="1:112" x14ac:dyDescent="0.25">
      <c r="A298" s="216" t="s">
        <v>310</v>
      </c>
      <c r="B298" s="146">
        <v>345697114</v>
      </c>
      <c r="C298" s="254">
        <f>B298/$B$295</f>
        <v>0.10891255215220046</v>
      </c>
      <c r="D298" s="216"/>
      <c r="E298" s="216"/>
      <c r="F298" s="216"/>
      <c r="G298" s="216"/>
      <c r="H298" s="216"/>
      <c r="I298" s="216"/>
      <c r="J298" s="216"/>
      <c r="K298" s="216"/>
      <c r="L298" s="216"/>
      <c r="M298" s="216"/>
      <c r="N298" s="216"/>
      <c r="O298" s="216"/>
      <c r="P298" s="216"/>
      <c r="Q298" s="222"/>
      <c r="R298" s="269"/>
      <c r="S298" s="269"/>
      <c r="T298" s="269"/>
      <c r="U298" s="223"/>
      <c r="BE298" s="290"/>
      <c r="BF298" s="290"/>
      <c r="BU298" s="206"/>
      <c r="BV298" s="207"/>
      <c r="BW298" s="207"/>
      <c r="BX298" s="207"/>
      <c r="BY298" s="207"/>
      <c r="BZ298" s="207"/>
      <c r="CA298" s="207"/>
      <c r="CB298" s="207"/>
      <c r="CC298" s="207"/>
      <c r="CD298" s="207"/>
      <c r="CE298" s="207"/>
      <c r="CJ298" s="206"/>
      <c r="CK298" s="206"/>
      <c r="CL298" s="206"/>
      <c r="CM298" s="206"/>
      <c r="CN298" s="206"/>
      <c r="CO298" s="206"/>
      <c r="CP298" s="206"/>
      <c r="CQ298" s="206"/>
      <c r="CR298" s="206"/>
      <c r="CS298" s="206"/>
      <c r="CT298" s="206"/>
      <c r="DH298" s="205"/>
    </row>
    <row r="299" spans="1:112" x14ac:dyDescent="0.25">
      <c r="A299" s="228" t="s">
        <v>426</v>
      </c>
      <c r="B299" s="142">
        <v>169290534</v>
      </c>
      <c r="C299" s="252">
        <f>B299/$B$295</f>
        <v>5.3335313968368464E-2</v>
      </c>
      <c r="D299" s="228"/>
      <c r="E299" s="228"/>
      <c r="F299" s="228"/>
      <c r="G299" s="228"/>
      <c r="H299" s="228"/>
      <c r="I299" s="228"/>
      <c r="J299" s="228"/>
      <c r="K299" s="228"/>
      <c r="L299" s="228"/>
      <c r="M299" s="228"/>
      <c r="N299" s="228"/>
      <c r="O299" s="228"/>
      <c r="P299" s="228"/>
      <c r="Q299" s="229"/>
      <c r="R299" s="233"/>
      <c r="S299" s="233"/>
      <c r="T299" s="233"/>
      <c r="U299" s="231"/>
      <c r="BE299" s="290"/>
      <c r="BF299" s="290"/>
      <c r="BU299" s="206"/>
      <c r="BV299" s="207"/>
      <c r="BW299" s="207"/>
      <c r="BX299" s="207"/>
      <c r="BY299" s="207"/>
      <c r="BZ299" s="207"/>
      <c r="CA299" s="207"/>
      <c r="CB299" s="207"/>
      <c r="CC299" s="207"/>
      <c r="CD299" s="207"/>
      <c r="CE299" s="207"/>
      <c r="CJ299" s="206"/>
      <c r="CK299" s="206"/>
      <c r="CL299" s="206"/>
      <c r="CM299" s="206"/>
      <c r="CN299" s="206"/>
      <c r="CO299" s="206"/>
      <c r="CP299" s="206"/>
      <c r="CQ299" s="206"/>
      <c r="CR299" s="206"/>
      <c r="CS299" s="206"/>
      <c r="CT299" s="206"/>
      <c r="DH299" s="205"/>
    </row>
    <row r="300" spans="1:112" x14ac:dyDescent="0.25">
      <c r="A300" s="216" t="s">
        <v>307</v>
      </c>
      <c r="B300" s="146">
        <v>157543050</v>
      </c>
      <c r="C300" s="254">
        <f>B300/$B$295</f>
        <v>4.9634246149193262E-2</v>
      </c>
      <c r="D300" s="216"/>
      <c r="E300" s="216"/>
      <c r="F300" s="216"/>
      <c r="G300" s="216"/>
      <c r="H300" s="216"/>
      <c r="I300" s="216"/>
      <c r="J300" s="216"/>
      <c r="K300" s="216"/>
      <c r="L300" s="216"/>
      <c r="M300" s="216"/>
      <c r="N300" s="216"/>
      <c r="O300" s="216"/>
      <c r="P300" s="216"/>
      <c r="Q300" s="222"/>
      <c r="R300" s="269"/>
      <c r="S300" s="269"/>
      <c r="T300" s="269"/>
      <c r="U300" s="223"/>
      <c r="BE300" s="290"/>
      <c r="BF300" s="290"/>
      <c r="BU300" s="206"/>
      <c r="BV300" s="207"/>
      <c r="BW300" s="207"/>
      <c r="BX300" s="207"/>
      <c r="BY300" s="207"/>
      <c r="BZ300" s="207"/>
      <c r="CA300" s="207"/>
      <c r="CB300" s="207"/>
      <c r="CC300" s="207"/>
      <c r="CD300" s="207"/>
      <c r="CE300" s="207"/>
      <c r="CJ300" s="206"/>
      <c r="CK300" s="206"/>
      <c r="CL300" s="206"/>
      <c r="CM300" s="206"/>
      <c r="CN300" s="206"/>
      <c r="CO300" s="206"/>
      <c r="CP300" s="206"/>
      <c r="CQ300" s="206"/>
      <c r="CR300" s="206"/>
      <c r="CS300" s="206"/>
      <c r="CT300" s="206"/>
      <c r="DH300" s="205"/>
    </row>
    <row r="301" spans="1:112" x14ac:dyDescent="0.25">
      <c r="A301" s="228"/>
      <c r="B301" s="228"/>
      <c r="C301" s="228"/>
      <c r="D301" s="228"/>
      <c r="E301" s="228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9"/>
      <c r="R301" s="233"/>
      <c r="S301" s="233"/>
      <c r="T301" s="233"/>
      <c r="U301" s="231"/>
      <c r="BU301" s="206"/>
      <c r="BV301" s="207"/>
      <c r="BW301" s="207"/>
      <c r="BX301" s="207"/>
      <c r="BY301" s="207"/>
      <c r="BZ301" s="207"/>
      <c r="CA301" s="207"/>
      <c r="CB301" s="207"/>
      <c r="CC301" s="207"/>
      <c r="CD301" s="207"/>
      <c r="CE301" s="207"/>
      <c r="CJ301" s="206"/>
      <c r="CK301" s="206"/>
      <c r="CL301" s="206"/>
      <c r="CM301" s="206"/>
      <c r="CN301" s="206"/>
      <c r="CO301" s="206"/>
      <c r="CP301" s="206"/>
      <c r="CQ301" s="206"/>
      <c r="CR301" s="206"/>
      <c r="CS301" s="206"/>
      <c r="CT301" s="206"/>
      <c r="DH301" s="205"/>
    </row>
    <row r="302" spans="1:112" x14ac:dyDescent="0.25">
      <c r="A302" s="256" t="s">
        <v>423</v>
      </c>
      <c r="B302" s="272" t="s">
        <v>421</v>
      </c>
      <c r="C302" s="258">
        <f>SUM(C296:C301)</f>
        <v>0.86969257003553868</v>
      </c>
      <c r="D302" s="216"/>
      <c r="E302" s="216"/>
      <c r="F302" s="216"/>
      <c r="G302" s="216"/>
      <c r="H302" s="216"/>
      <c r="I302" s="216"/>
      <c r="J302" s="216"/>
      <c r="K302" s="216"/>
      <c r="L302" s="216"/>
      <c r="M302" s="216"/>
      <c r="N302" s="216"/>
      <c r="O302" s="216"/>
      <c r="P302" s="216"/>
      <c r="Q302" s="222"/>
      <c r="R302" s="269"/>
      <c r="S302" s="269"/>
      <c r="T302" s="269"/>
      <c r="U302" s="223"/>
      <c r="BE302" s="291"/>
      <c r="BF302" s="291"/>
      <c r="BU302" s="206"/>
      <c r="BV302" s="207"/>
      <c r="BW302" s="207"/>
      <c r="BX302" s="207"/>
      <c r="BY302" s="207"/>
      <c r="BZ302" s="207"/>
      <c r="CA302" s="207"/>
      <c r="CB302" s="207"/>
      <c r="CC302" s="207"/>
      <c r="CD302" s="207"/>
      <c r="CE302" s="207"/>
      <c r="CJ302" s="206"/>
      <c r="CK302" s="206"/>
      <c r="CL302" s="206"/>
      <c r="CM302" s="206"/>
      <c r="CN302" s="206"/>
      <c r="CO302" s="206"/>
      <c r="CP302" s="206"/>
      <c r="CQ302" s="206"/>
      <c r="CR302" s="206"/>
      <c r="CS302" s="206"/>
      <c r="CT302" s="206"/>
      <c r="DH302" s="205"/>
    </row>
    <row r="303" spans="1:112" x14ac:dyDescent="0.25">
      <c r="A303" s="228"/>
      <c r="B303" s="228"/>
      <c r="C303" s="228"/>
      <c r="D303" s="228"/>
      <c r="E303" s="228"/>
      <c r="F303" s="228"/>
      <c r="G303" s="228"/>
      <c r="H303" s="228"/>
      <c r="I303" s="228"/>
      <c r="J303" s="228"/>
      <c r="K303" s="228"/>
      <c r="L303" s="228"/>
      <c r="M303" s="228"/>
      <c r="N303" s="228"/>
      <c r="O303" s="228"/>
      <c r="P303" s="228"/>
      <c r="Q303" s="229"/>
      <c r="R303" s="233"/>
      <c r="S303" s="233"/>
      <c r="T303" s="233"/>
      <c r="U303" s="231"/>
      <c r="BU303" s="206"/>
      <c r="BV303" s="207"/>
      <c r="BW303" s="207"/>
      <c r="BX303" s="207"/>
      <c r="BY303" s="207"/>
      <c r="BZ303" s="207"/>
      <c r="CA303" s="207"/>
      <c r="CB303" s="207"/>
      <c r="CC303" s="207"/>
      <c r="CD303" s="207"/>
      <c r="CE303" s="207"/>
      <c r="CJ303" s="206"/>
      <c r="CK303" s="206"/>
      <c r="CL303" s="206"/>
      <c r="CM303" s="206"/>
      <c r="CN303" s="206"/>
      <c r="CO303" s="206"/>
      <c r="CP303" s="206"/>
      <c r="CQ303" s="206"/>
      <c r="CR303" s="206"/>
      <c r="CS303" s="206"/>
      <c r="CT303" s="206"/>
      <c r="DH303" s="205"/>
    </row>
    <row r="304" spans="1:112" x14ac:dyDescent="0.25">
      <c r="A304" s="216"/>
      <c r="B304" s="216"/>
      <c r="C304" s="216"/>
      <c r="D304" s="216"/>
      <c r="E304" s="216"/>
      <c r="F304" s="216"/>
      <c r="G304" s="216"/>
      <c r="H304" s="216"/>
      <c r="I304" s="216"/>
      <c r="J304" s="216"/>
      <c r="K304" s="216"/>
      <c r="L304" s="216"/>
      <c r="M304" s="216"/>
      <c r="N304" s="216"/>
      <c r="O304" s="216"/>
      <c r="P304" s="216"/>
      <c r="Q304" s="222"/>
      <c r="R304" s="269"/>
      <c r="S304" s="269"/>
      <c r="T304" s="269"/>
      <c r="U304" s="223"/>
      <c r="BU304" s="206"/>
      <c r="BV304" s="207"/>
      <c r="BW304" s="207"/>
      <c r="BX304" s="207"/>
      <c r="BY304" s="207"/>
      <c r="BZ304" s="207"/>
      <c r="CA304" s="207"/>
      <c r="CB304" s="207"/>
      <c r="CC304" s="207"/>
      <c r="CD304" s="207"/>
      <c r="CE304" s="207"/>
      <c r="CJ304" s="206"/>
      <c r="CK304" s="206"/>
      <c r="CL304" s="206"/>
      <c r="CM304" s="206"/>
      <c r="CN304" s="206"/>
      <c r="CO304" s="206"/>
      <c r="CP304" s="206"/>
      <c r="CQ304" s="206"/>
      <c r="CR304" s="206"/>
      <c r="CS304" s="206"/>
      <c r="CT304" s="206"/>
      <c r="DH304" s="205"/>
    </row>
    <row r="305" spans="1:112" x14ac:dyDescent="0.25">
      <c r="A305" s="228"/>
      <c r="B305" s="228"/>
      <c r="C305" s="228"/>
      <c r="D305" s="228"/>
      <c r="E305" s="228"/>
      <c r="F305" s="228"/>
      <c r="G305" s="228"/>
      <c r="H305" s="228"/>
      <c r="I305" s="228"/>
      <c r="J305" s="228"/>
      <c r="K305" s="228"/>
      <c r="L305" s="228"/>
      <c r="M305" s="228"/>
      <c r="N305" s="228"/>
      <c r="O305" s="228"/>
      <c r="P305" s="228"/>
      <c r="Q305" s="229"/>
      <c r="R305" s="233"/>
      <c r="S305" s="233"/>
      <c r="T305" s="233"/>
      <c r="U305" s="231"/>
      <c r="BU305" s="206"/>
      <c r="BV305" s="207"/>
      <c r="BW305" s="207"/>
      <c r="BX305" s="207"/>
      <c r="BY305" s="207"/>
      <c r="BZ305" s="207"/>
      <c r="CA305" s="207"/>
      <c r="CB305" s="207"/>
      <c r="CC305" s="207"/>
      <c r="CD305" s="207"/>
      <c r="CE305" s="207"/>
      <c r="CJ305" s="206"/>
      <c r="CK305" s="206"/>
      <c r="CL305" s="206"/>
      <c r="CM305" s="206"/>
      <c r="CN305" s="206"/>
      <c r="CO305" s="206"/>
      <c r="CP305" s="206"/>
      <c r="CQ305" s="206"/>
      <c r="CR305" s="206"/>
      <c r="CS305" s="206"/>
      <c r="CT305" s="206"/>
      <c r="DH305" s="205"/>
    </row>
    <row r="306" spans="1:112" x14ac:dyDescent="0.25">
      <c r="A306" s="216"/>
      <c r="B306" s="216"/>
      <c r="C306" s="216"/>
      <c r="D306" s="216"/>
      <c r="E306" s="216"/>
      <c r="F306" s="216"/>
      <c r="G306" s="216"/>
      <c r="H306" s="216"/>
      <c r="I306" s="216"/>
      <c r="J306" s="216"/>
      <c r="K306" s="216"/>
      <c r="L306" s="216"/>
      <c r="M306" s="216"/>
      <c r="N306" s="216"/>
      <c r="O306" s="216"/>
      <c r="P306" s="216"/>
      <c r="Q306" s="222"/>
      <c r="R306" s="269"/>
      <c r="S306" s="269"/>
      <c r="T306" s="269"/>
      <c r="U306" s="223"/>
      <c r="BU306" s="206"/>
      <c r="BV306" s="207"/>
      <c r="BW306" s="207"/>
      <c r="BX306" s="207"/>
      <c r="BY306" s="207"/>
      <c r="BZ306" s="207"/>
      <c r="CA306" s="207"/>
      <c r="CB306" s="207"/>
      <c r="CC306" s="207"/>
      <c r="CD306" s="207"/>
      <c r="CE306" s="207"/>
      <c r="CJ306" s="206"/>
      <c r="CK306" s="206"/>
      <c r="CL306" s="206"/>
      <c r="CM306" s="206"/>
      <c r="CN306" s="206"/>
      <c r="CO306" s="206"/>
      <c r="CP306" s="206"/>
      <c r="CQ306" s="206"/>
      <c r="CR306" s="206"/>
      <c r="CS306" s="206"/>
      <c r="CT306" s="206"/>
      <c r="DH306" s="205"/>
    </row>
    <row r="307" spans="1:112" x14ac:dyDescent="0.25">
      <c r="A307" s="228"/>
      <c r="B307" s="228"/>
      <c r="C307" s="228"/>
      <c r="D307" s="228"/>
      <c r="E307" s="228"/>
      <c r="F307" s="228"/>
      <c r="G307" s="228"/>
      <c r="H307" s="228"/>
      <c r="I307" s="228"/>
      <c r="J307" s="228"/>
      <c r="K307" s="228"/>
      <c r="L307" s="228"/>
      <c r="M307" s="228"/>
      <c r="N307" s="228"/>
      <c r="O307" s="228"/>
      <c r="P307" s="228"/>
      <c r="Q307" s="229"/>
      <c r="R307" s="233"/>
      <c r="S307" s="233"/>
      <c r="T307" s="233"/>
      <c r="U307" s="231"/>
      <c r="BU307" s="206"/>
      <c r="BV307" s="207"/>
      <c r="BW307" s="207"/>
      <c r="BX307" s="207"/>
      <c r="BY307" s="207"/>
      <c r="BZ307" s="207"/>
      <c r="CA307" s="207"/>
      <c r="CB307" s="207"/>
      <c r="CC307" s="207"/>
      <c r="CD307" s="207"/>
      <c r="CE307" s="207"/>
      <c r="CJ307" s="206"/>
      <c r="CK307" s="206"/>
      <c r="CL307" s="206"/>
      <c r="CM307" s="206"/>
      <c r="CN307" s="206"/>
      <c r="CO307" s="206"/>
      <c r="CP307" s="206"/>
      <c r="CQ307" s="206"/>
      <c r="CR307" s="206"/>
      <c r="CS307" s="206"/>
      <c r="CT307" s="206"/>
      <c r="DH307" s="205"/>
    </row>
    <row r="308" spans="1:112" x14ac:dyDescent="0.25">
      <c r="A308" s="216"/>
      <c r="B308" s="216"/>
      <c r="C308" s="216"/>
      <c r="D308" s="216"/>
      <c r="E308" s="216"/>
      <c r="F308" s="216"/>
      <c r="G308" s="216"/>
      <c r="H308" s="216"/>
      <c r="I308" s="216"/>
      <c r="J308" s="216"/>
      <c r="K308" s="216"/>
      <c r="L308" s="216"/>
      <c r="M308" s="216"/>
      <c r="N308" s="216"/>
      <c r="O308" s="216"/>
      <c r="P308" s="216"/>
      <c r="Q308" s="222"/>
      <c r="R308" s="269"/>
      <c r="S308" s="269"/>
      <c r="T308" s="269"/>
      <c r="U308" s="223"/>
      <c r="BS308" s="206"/>
      <c r="BT308" s="206"/>
      <c r="BU308" s="206"/>
      <c r="BV308" s="207"/>
      <c r="BW308" s="207"/>
      <c r="BX308" s="207"/>
      <c r="BY308" s="207"/>
      <c r="BZ308" s="207"/>
      <c r="CA308" s="207"/>
      <c r="CB308" s="207"/>
      <c r="CC308" s="207"/>
      <c r="CD308" s="207"/>
      <c r="CE308" s="207"/>
      <c r="CJ308" s="206"/>
      <c r="CK308" s="206"/>
      <c r="CL308" s="206"/>
      <c r="CM308" s="206"/>
      <c r="CN308" s="206"/>
      <c r="CO308" s="206"/>
      <c r="CP308" s="206"/>
      <c r="CQ308" s="206"/>
      <c r="CR308" s="206"/>
      <c r="CS308" s="206"/>
      <c r="CT308" s="206"/>
      <c r="DH308" s="205"/>
    </row>
    <row r="309" spans="1:112" ht="18.75" x14ac:dyDescent="0.35">
      <c r="A309" s="259" t="s">
        <v>337</v>
      </c>
      <c r="B309" s="273"/>
      <c r="C309" s="273"/>
      <c r="D309" s="273"/>
      <c r="E309" s="273"/>
      <c r="F309" s="273"/>
      <c r="G309" s="273"/>
      <c r="H309" s="273"/>
      <c r="I309" s="273"/>
      <c r="J309" s="273"/>
      <c r="K309" s="273"/>
      <c r="L309" s="273"/>
      <c r="M309" s="273"/>
      <c r="N309" s="273"/>
      <c r="O309" s="273"/>
      <c r="P309" s="273"/>
      <c r="Q309" s="274"/>
      <c r="R309" s="260"/>
      <c r="S309" s="260"/>
      <c r="T309" s="260"/>
      <c r="U309" s="260"/>
      <c r="BS309" s="206"/>
      <c r="BT309" s="206"/>
      <c r="BU309" s="206"/>
      <c r="BV309" s="207"/>
      <c r="BW309" s="207"/>
      <c r="BX309" s="207"/>
      <c r="BY309" s="207"/>
      <c r="BZ309" s="207"/>
      <c r="CA309" s="207"/>
      <c r="CB309" s="207"/>
      <c r="CC309" s="207"/>
      <c r="CD309" s="207"/>
      <c r="CE309" s="207"/>
      <c r="CJ309" s="206"/>
      <c r="CK309" s="206"/>
      <c r="CL309" s="206"/>
      <c r="CM309" s="206"/>
      <c r="CN309" s="206"/>
      <c r="CO309" s="206"/>
      <c r="CP309" s="206"/>
      <c r="CQ309" s="206"/>
      <c r="CR309" s="206"/>
      <c r="CS309" s="206"/>
      <c r="CT309" s="206"/>
      <c r="DH309" s="205"/>
    </row>
    <row r="310" spans="1:112" x14ac:dyDescent="0.25">
      <c r="A310" s="273"/>
      <c r="B310" s="273"/>
      <c r="C310" s="273"/>
      <c r="D310" s="273"/>
      <c r="E310" s="273"/>
      <c r="F310" s="273"/>
      <c r="G310" s="273"/>
      <c r="H310" s="273"/>
      <c r="I310" s="273"/>
      <c r="J310" s="273"/>
      <c r="K310" s="273"/>
      <c r="L310" s="273"/>
      <c r="M310" s="273"/>
      <c r="N310" s="273"/>
      <c r="O310" s="273"/>
      <c r="P310" s="273"/>
      <c r="Q310" s="274"/>
      <c r="R310" s="260"/>
      <c r="S310" s="260"/>
      <c r="T310" s="260"/>
      <c r="U310" s="260"/>
      <c r="BS310" s="206"/>
      <c r="BT310" s="206"/>
      <c r="BU310" s="206"/>
      <c r="BV310" s="207"/>
      <c r="BW310" s="207"/>
      <c r="BX310" s="207"/>
      <c r="BY310" s="207"/>
      <c r="BZ310" s="207"/>
      <c r="CA310" s="207"/>
      <c r="CB310" s="207"/>
      <c r="CC310" s="207"/>
      <c r="CD310" s="207"/>
      <c r="CE310" s="207"/>
      <c r="CJ310" s="206"/>
      <c r="CK310" s="206"/>
      <c r="CL310" s="206"/>
      <c r="CM310" s="206"/>
      <c r="CN310" s="206"/>
      <c r="CO310" s="206"/>
      <c r="CP310" s="206"/>
      <c r="CQ310" s="206"/>
      <c r="CR310" s="206"/>
      <c r="CS310" s="206"/>
      <c r="CT310" s="206"/>
      <c r="DH310" s="205"/>
    </row>
    <row r="311" spans="1:112" x14ac:dyDescent="0.25">
      <c r="A311" s="273"/>
      <c r="B311" s="273"/>
      <c r="C311" s="273"/>
      <c r="D311" s="273"/>
      <c r="E311" s="273"/>
      <c r="F311" s="273"/>
      <c r="G311" s="273"/>
      <c r="H311" s="273"/>
      <c r="I311" s="273"/>
      <c r="J311" s="273"/>
      <c r="K311" s="273"/>
      <c r="L311" s="273"/>
      <c r="M311" s="273"/>
      <c r="N311" s="273"/>
      <c r="O311" s="273"/>
      <c r="P311" s="273"/>
      <c r="Q311" s="274"/>
      <c r="R311" s="260"/>
      <c r="S311" s="260"/>
      <c r="T311" s="260"/>
      <c r="U311" s="260"/>
      <c r="BS311" s="206"/>
      <c r="BT311" s="206"/>
      <c r="BU311" s="206"/>
      <c r="BV311" s="207"/>
      <c r="BW311" s="207"/>
      <c r="BX311" s="207"/>
      <c r="BY311" s="207"/>
      <c r="BZ311" s="207"/>
      <c r="CA311" s="207"/>
      <c r="CB311" s="207"/>
      <c r="CC311" s="207"/>
      <c r="CD311" s="207"/>
      <c r="CE311" s="207"/>
      <c r="CJ311" s="206"/>
      <c r="CK311" s="206"/>
      <c r="CL311" s="206"/>
      <c r="CM311" s="206"/>
      <c r="CN311" s="206"/>
      <c r="CO311" s="206"/>
      <c r="CP311" s="206"/>
      <c r="CQ311" s="206"/>
      <c r="CR311" s="206"/>
      <c r="CS311" s="206"/>
      <c r="CT311" s="206"/>
      <c r="DH311" s="205"/>
    </row>
    <row r="312" spans="1:112" x14ac:dyDescent="0.25">
      <c r="A312" s="273"/>
      <c r="B312" s="273"/>
      <c r="C312" s="273"/>
      <c r="D312" s="273"/>
      <c r="E312" s="273"/>
      <c r="F312" s="273"/>
      <c r="G312" s="273"/>
      <c r="H312" s="273"/>
      <c r="I312" s="273"/>
      <c r="J312" s="273"/>
      <c r="K312" s="273"/>
      <c r="L312" s="273"/>
      <c r="M312" s="273"/>
      <c r="N312" s="273"/>
      <c r="O312" s="273"/>
      <c r="P312" s="273"/>
      <c r="Q312" s="274"/>
      <c r="R312" s="260"/>
      <c r="S312" s="260"/>
      <c r="T312" s="260"/>
      <c r="U312" s="260"/>
      <c r="BS312" s="206"/>
      <c r="BT312" s="206"/>
      <c r="BU312" s="206"/>
      <c r="BV312" s="207"/>
      <c r="BW312" s="207"/>
      <c r="BX312" s="207"/>
      <c r="BY312" s="207"/>
      <c r="BZ312" s="207"/>
      <c r="CA312" s="207"/>
      <c r="CB312" s="207"/>
      <c r="CC312" s="207"/>
      <c r="CD312" s="207"/>
      <c r="CE312" s="207"/>
      <c r="CJ312" s="206"/>
      <c r="CK312" s="206"/>
      <c r="CL312" s="206"/>
      <c r="CM312" s="206"/>
      <c r="CN312" s="206"/>
      <c r="CO312" s="206"/>
      <c r="CP312" s="206"/>
      <c r="CQ312" s="206"/>
      <c r="CR312" s="206"/>
      <c r="CS312" s="206"/>
      <c r="CT312" s="206"/>
      <c r="DH312" s="205"/>
    </row>
    <row r="313" spans="1:112" x14ac:dyDescent="0.25">
      <c r="A313" s="273"/>
      <c r="B313" s="273"/>
      <c r="C313" s="273"/>
      <c r="D313" s="273"/>
      <c r="E313" s="273"/>
      <c r="F313" s="273"/>
      <c r="G313" s="273"/>
      <c r="H313" s="273"/>
      <c r="I313" s="273"/>
      <c r="J313" s="273"/>
      <c r="K313" s="273"/>
      <c r="L313" s="273"/>
      <c r="M313" s="273"/>
      <c r="N313" s="273"/>
      <c r="O313" s="273"/>
      <c r="P313" s="273"/>
      <c r="Q313" s="274"/>
      <c r="R313" s="260"/>
      <c r="S313" s="260"/>
      <c r="T313" s="260"/>
      <c r="U313" s="260"/>
      <c r="BS313" s="206"/>
      <c r="BT313" s="206"/>
      <c r="BU313" s="206"/>
      <c r="BV313" s="207"/>
      <c r="BW313" s="207"/>
      <c r="BX313" s="207"/>
      <c r="BY313" s="207"/>
      <c r="BZ313" s="207"/>
      <c r="CA313" s="207"/>
      <c r="CB313" s="207"/>
      <c r="CC313" s="207"/>
      <c r="CD313" s="207"/>
      <c r="CE313" s="207"/>
      <c r="CJ313" s="206"/>
      <c r="CK313" s="206"/>
      <c r="CL313" s="206"/>
      <c r="CM313" s="206"/>
      <c r="CN313" s="206"/>
      <c r="CO313" s="206"/>
      <c r="CP313" s="206"/>
      <c r="CQ313" s="206"/>
      <c r="CR313" s="206"/>
      <c r="CS313" s="206"/>
      <c r="CT313" s="206"/>
      <c r="DH313" s="205"/>
    </row>
    <row r="314" spans="1:112" x14ac:dyDescent="0.25">
      <c r="A314" s="53" t="s">
        <v>346</v>
      </c>
      <c r="B314" s="261"/>
      <c r="C314" s="261"/>
      <c r="D314" s="261"/>
      <c r="E314" s="261"/>
      <c r="F314" s="261"/>
      <c r="G314" s="261"/>
      <c r="H314" s="261"/>
      <c r="I314" s="261"/>
      <c r="J314" s="261"/>
      <c r="K314" s="261"/>
      <c r="L314" s="261"/>
      <c r="M314" s="261"/>
      <c r="N314" s="261"/>
      <c r="O314" s="261"/>
      <c r="P314" s="261"/>
      <c r="Q314" s="261"/>
      <c r="R314" s="261"/>
      <c r="S314" s="261"/>
      <c r="T314" s="261"/>
      <c r="U314" s="261"/>
      <c r="BS314" s="206"/>
      <c r="BT314" s="206"/>
      <c r="BU314" s="206"/>
      <c r="BV314" s="207"/>
      <c r="BW314" s="207"/>
      <c r="BX314" s="207"/>
      <c r="BY314" s="207"/>
      <c r="BZ314" s="207"/>
      <c r="CA314" s="207"/>
      <c r="CB314" s="207"/>
      <c r="CC314" s="207"/>
      <c r="CD314" s="207"/>
      <c r="CE314" s="207"/>
      <c r="CJ314" s="206"/>
      <c r="CK314" s="206"/>
      <c r="CL314" s="206"/>
      <c r="CM314" s="206"/>
      <c r="CN314" s="206"/>
      <c r="CO314" s="206"/>
      <c r="CP314" s="206"/>
      <c r="CQ314" s="206"/>
      <c r="CR314" s="206"/>
      <c r="CS314" s="206"/>
      <c r="CT314" s="206"/>
      <c r="DH314" s="205"/>
    </row>
    <row r="315" spans="1:112" x14ac:dyDescent="0.25">
      <c r="A315" s="111"/>
      <c r="B315" s="111"/>
      <c r="C315" s="112" t="s">
        <v>158</v>
      </c>
      <c r="D315" s="54" t="s">
        <v>136</v>
      </c>
      <c r="E315" s="322" t="s">
        <v>332</v>
      </c>
      <c r="F315" s="323"/>
      <c r="G315" s="323"/>
      <c r="H315" s="323"/>
      <c r="I315" s="323"/>
      <c r="J315" s="323"/>
      <c r="K315" s="323"/>
      <c r="L315" s="323"/>
      <c r="M315" s="323"/>
      <c r="N315" s="323"/>
      <c r="O315" s="324"/>
      <c r="P315" s="204" t="s">
        <v>333</v>
      </c>
      <c r="Q315" s="182"/>
      <c r="R315" s="183"/>
      <c r="S315" s="183"/>
      <c r="T315" s="183"/>
      <c r="U315" s="184"/>
      <c r="BS315" s="206"/>
      <c r="BT315" s="206"/>
      <c r="BU315" s="206"/>
      <c r="BV315" s="207"/>
      <c r="BW315" s="207"/>
      <c r="BX315" s="207"/>
      <c r="BY315" s="207"/>
      <c r="BZ315" s="207"/>
      <c r="CA315" s="207"/>
      <c r="CB315" s="207"/>
      <c r="CC315" s="207"/>
      <c r="CD315" s="207"/>
      <c r="CE315" s="207"/>
      <c r="CJ315" s="206"/>
      <c r="CK315" s="206"/>
      <c r="CL315" s="206"/>
      <c r="CM315" s="206"/>
      <c r="CN315" s="206"/>
      <c r="CO315" s="206"/>
      <c r="CP315" s="206"/>
      <c r="CQ315" s="206"/>
      <c r="CR315" s="206"/>
      <c r="CS315" s="206"/>
      <c r="CT315" s="206"/>
      <c r="DH315" s="205"/>
    </row>
    <row r="316" spans="1:112" x14ac:dyDescent="0.25">
      <c r="A316" s="111" t="s">
        <v>0</v>
      </c>
      <c r="B316" s="111" t="s">
        <v>3</v>
      </c>
      <c r="C316" s="112" t="s">
        <v>157</v>
      </c>
      <c r="D316" s="54" t="s">
        <v>212</v>
      </c>
      <c r="E316" s="54" t="s">
        <v>17</v>
      </c>
      <c r="F316" s="112" t="s">
        <v>91</v>
      </c>
      <c r="G316" s="112" t="s">
        <v>92</v>
      </c>
      <c r="H316" s="112" t="s">
        <v>93</v>
      </c>
      <c r="I316" s="112" t="s">
        <v>18</v>
      </c>
      <c r="J316" s="112" t="s">
        <v>94</v>
      </c>
      <c r="K316" s="112" t="s">
        <v>19</v>
      </c>
      <c r="L316" s="112" t="s">
        <v>95</v>
      </c>
      <c r="M316" s="112" t="s">
        <v>20</v>
      </c>
      <c r="N316" s="112" t="s">
        <v>97</v>
      </c>
      <c r="O316" s="112" t="s">
        <v>98</v>
      </c>
      <c r="P316" s="204" t="s">
        <v>334</v>
      </c>
      <c r="Q316" s="209" t="s">
        <v>335</v>
      </c>
      <c r="R316" s="210"/>
      <c r="S316" s="210"/>
      <c r="T316" s="210"/>
      <c r="U316" s="211"/>
      <c r="BS316" s="206"/>
      <c r="BT316" s="206"/>
      <c r="BU316" s="206"/>
      <c r="BV316" s="207"/>
      <c r="BW316" s="207"/>
      <c r="BX316" s="207"/>
      <c r="BY316" s="207"/>
      <c r="BZ316" s="207"/>
      <c r="CA316" s="207"/>
      <c r="CB316" s="207"/>
      <c r="CC316" s="207"/>
      <c r="CD316" s="207"/>
      <c r="CE316" s="207"/>
      <c r="CJ316" s="206"/>
      <c r="CK316" s="206"/>
      <c r="CL316" s="206"/>
      <c r="CM316" s="206"/>
      <c r="CN316" s="206"/>
      <c r="CO316" s="206"/>
      <c r="CP316" s="206"/>
      <c r="CQ316" s="206"/>
      <c r="CR316" s="206"/>
      <c r="CS316" s="206"/>
      <c r="CT316" s="206"/>
      <c r="DH316" s="205"/>
    </row>
    <row r="317" spans="1:112" x14ac:dyDescent="0.25">
      <c r="A317" s="111"/>
      <c r="B317" s="111"/>
      <c r="C317" s="111"/>
      <c r="D317" s="54" t="s">
        <v>15</v>
      </c>
      <c r="E317" s="54" t="s">
        <v>14</v>
      </c>
      <c r="F317" s="112" t="s">
        <v>14</v>
      </c>
      <c r="G317" s="112" t="s">
        <v>14</v>
      </c>
      <c r="H317" s="112" t="s">
        <v>14</v>
      </c>
      <c r="I317" s="112" t="s">
        <v>14</v>
      </c>
      <c r="J317" s="112" t="s">
        <v>14</v>
      </c>
      <c r="K317" s="112" t="s">
        <v>14</v>
      </c>
      <c r="L317" s="55" t="s">
        <v>14</v>
      </c>
      <c r="M317" s="112" t="s">
        <v>14</v>
      </c>
      <c r="N317" s="112" t="s">
        <v>14</v>
      </c>
      <c r="O317" s="112" t="s">
        <v>14</v>
      </c>
      <c r="P317" s="204" t="s">
        <v>336</v>
      </c>
      <c r="Q317" s="182"/>
      <c r="R317" s="183"/>
      <c r="S317" s="183"/>
      <c r="T317" s="183"/>
      <c r="U317" s="184"/>
      <c r="BS317" s="206"/>
      <c r="BT317" s="206"/>
      <c r="BU317" s="206"/>
      <c r="BV317" s="207"/>
      <c r="BW317" s="207"/>
      <c r="BX317" s="207"/>
      <c r="BY317" s="207"/>
      <c r="BZ317" s="207"/>
      <c r="CA317" s="207"/>
      <c r="CB317" s="207"/>
      <c r="CC317" s="207"/>
      <c r="CD317" s="207"/>
      <c r="CE317" s="207"/>
      <c r="CJ317" s="206"/>
      <c r="CK317" s="206"/>
      <c r="CL317" s="206"/>
      <c r="CM317" s="206"/>
      <c r="CN317" s="206"/>
      <c r="CO317" s="206"/>
      <c r="CP317" s="206"/>
      <c r="CQ317" s="206"/>
      <c r="CR317" s="206"/>
      <c r="CS317" s="206"/>
      <c r="CT317" s="206"/>
      <c r="DH317" s="205"/>
    </row>
    <row r="318" spans="1:112" x14ac:dyDescent="0.25">
      <c r="A318" s="56" t="s">
        <v>347</v>
      </c>
      <c r="B318" s="100" t="str">
        <f>'Selected Routes Bulk'!K14</f>
        <v>Capesize</v>
      </c>
      <c r="C318" s="212">
        <v>1</v>
      </c>
      <c r="D318" s="213">
        <f>'Selected Routes Bulk'!T14</f>
        <v>3582</v>
      </c>
      <c r="E318" s="214">
        <f>'Environmental Inputs'!I21</f>
        <v>11.7</v>
      </c>
      <c r="F318" s="214">
        <f>'Environmental Inputs'!J21</f>
        <v>11.52</v>
      </c>
      <c r="G318" s="214">
        <f>'Environmental Inputs'!K21</f>
        <v>11.34</v>
      </c>
      <c r="H318" s="214">
        <f>'Environmental Inputs'!L21</f>
        <v>11.16</v>
      </c>
      <c r="I318" s="214">
        <f>'Environmental Inputs'!M21</f>
        <v>10.98</v>
      </c>
      <c r="J318" s="214">
        <f>'Environmental Inputs'!N21</f>
        <v>10.8</v>
      </c>
      <c r="K318" s="214">
        <f>'Environmental Inputs'!O21</f>
        <v>10.620000000000001</v>
      </c>
      <c r="L318" s="214">
        <f>'Environmental Inputs'!P21</f>
        <v>10.440000000000001</v>
      </c>
      <c r="M318" s="214">
        <f>'Environmental Inputs'!Q21</f>
        <v>10.260000000000002</v>
      </c>
      <c r="N318" s="214">
        <f>'Environmental Inputs'!R21</f>
        <v>10.080000000000002</v>
      </c>
      <c r="O318" s="214">
        <f>'Environmental Inputs'!S21</f>
        <v>10</v>
      </c>
      <c r="P318" s="214">
        <f>'Environmental Inputs'!T21</f>
        <v>0.18</v>
      </c>
      <c r="Q318" s="217"/>
      <c r="R318" s="218"/>
      <c r="S318" s="218"/>
      <c r="T318" s="218"/>
      <c r="U318" s="219"/>
      <c r="BS318" s="206"/>
      <c r="BT318" s="206"/>
      <c r="BU318" s="206"/>
      <c r="BV318" s="207"/>
      <c r="BW318" s="207"/>
      <c r="BX318" s="207"/>
      <c r="BY318" s="207"/>
      <c r="BZ318" s="207"/>
      <c r="CA318" s="207"/>
      <c r="CB318" s="207"/>
      <c r="CC318" s="207"/>
      <c r="CD318" s="207"/>
      <c r="CE318" s="207"/>
      <c r="CJ318" s="206"/>
      <c r="CK318" s="206"/>
      <c r="CL318" s="206"/>
      <c r="CM318" s="206"/>
      <c r="CN318" s="206"/>
      <c r="CO318" s="206"/>
      <c r="CP318" s="206"/>
      <c r="CQ318" s="206"/>
      <c r="CR318" s="206"/>
      <c r="CS318" s="206"/>
      <c r="CT318" s="206"/>
      <c r="DH318" s="205"/>
    </row>
    <row r="319" spans="1:112" x14ac:dyDescent="0.25">
      <c r="A319" s="111"/>
      <c r="B319" s="111"/>
      <c r="C319" s="111"/>
      <c r="D319" s="111"/>
      <c r="E319" s="111"/>
      <c r="F319" s="111"/>
      <c r="G319" s="111"/>
      <c r="H319" s="111"/>
      <c r="I319" s="111"/>
      <c r="J319" s="111"/>
      <c r="K319" s="111"/>
      <c r="L319" s="111"/>
      <c r="M319" s="111"/>
      <c r="N319" s="111"/>
      <c r="O319" s="111"/>
      <c r="P319" s="111"/>
      <c r="Q319" s="111"/>
      <c r="R319" s="111"/>
      <c r="S319" s="111"/>
      <c r="T319" s="111"/>
      <c r="U319" s="111"/>
    </row>
    <row r="320" spans="1:112" x14ac:dyDescent="0.25">
      <c r="A320" s="216" t="s">
        <v>272</v>
      </c>
      <c r="B320" s="216"/>
      <c r="C320" s="216" t="s">
        <v>273</v>
      </c>
      <c r="D320" s="216"/>
      <c r="E320" s="216"/>
      <c r="F320" s="216">
        <f>'Selected Routes Bulk'!AG14-'Selected Routes Bulk'!AF14</f>
        <v>0.1993189102564088</v>
      </c>
      <c r="G320" s="216">
        <f>'Selected Routes Bulk'!AH14-'Selected Routes Bulk'!AF14</f>
        <v>0.4049654049654059</v>
      </c>
      <c r="H320" s="216">
        <f>'Selected Routes Bulk'!AI14-'Selected Routes Bulk'!AF14</f>
        <v>0.61724565756823679</v>
      </c>
      <c r="I320" s="216">
        <f>'Selected Routes Bulk'!AJ14-'Selected Routes Bulk'!AF14</f>
        <v>0.83648591845313192</v>
      </c>
      <c r="J320" s="216">
        <f>'Selected Routes Bulk'!AK14-'Selected Routes Bulk'!AF14</f>
        <v>1.0630341880341856</v>
      </c>
      <c r="K320" s="216">
        <f>'Selected Routes Bulk'!AL14-'Selected Routes Bulk'!AF14</f>
        <v>1.2972620599739226</v>
      </c>
      <c r="L320" s="216">
        <f>'Selected Routes Bulk'!AM14-'Selected Routes Bulk'!AF14</f>
        <v>1.5395667550839942</v>
      </c>
      <c r="M320" s="216">
        <f>'Selected Routes Bulk'!AN14-'Selected Routes Bulk'!AF14</f>
        <v>1.7903733693207364</v>
      </c>
      <c r="N320" s="216">
        <f>'Selected Routes Bulk'!AO14-'Selected Routes Bulk'!AF14</f>
        <v>2.0501373626373578</v>
      </c>
      <c r="O320" s="216">
        <f>'Selected Routes Bulk'!AP14-'Selected Routes Bulk'!AF14</f>
        <v>2.1685897435897417</v>
      </c>
      <c r="P320" s="216"/>
      <c r="Q320" s="222"/>
      <c r="R320" s="214"/>
      <c r="S320" s="214"/>
      <c r="T320" s="214"/>
      <c r="U320" s="223"/>
    </row>
    <row r="321" spans="1:140" x14ac:dyDescent="0.25">
      <c r="A321" s="228" t="str">
        <f>A270</f>
        <v>Export economy</v>
      </c>
      <c r="B321" s="228"/>
      <c r="C321" s="228" t="s">
        <v>185</v>
      </c>
      <c r="D321" s="228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9"/>
      <c r="R321" s="230"/>
      <c r="S321" s="230"/>
      <c r="T321" s="230"/>
      <c r="U321" s="231"/>
    </row>
    <row r="322" spans="1:140" x14ac:dyDescent="0.25">
      <c r="A322" s="216" t="s">
        <v>274</v>
      </c>
      <c r="B322" s="140">
        <v>2017</v>
      </c>
      <c r="C322" s="141">
        <v>1323421072479</v>
      </c>
      <c r="D322" s="216"/>
      <c r="E322" s="216"/>
      <c r="F322" s="216"/>
      <c r="G322" s="216"/>
      <c r="H322" s="216"/>
      <c r="I322" s="216"/>
      <c r="J322" s="216"/>
      <c r="K322" s="216"/>
      <c r="L322" s="216"/>
      <c r="M322" s="216"/>
      <c r="N322" s="216"/>
      <c r="O322" s="216"/>
      <c r="P322" s="216"/>
      <c r="Q322" s="222"/>
      <c r="R322" s="214"/>
      <c r="S322" s="214"/>
      <c r="T322" s="214"/>
      <c r="U322" s="223"/>
    </row>
    <row r="323" spans="1:140" x14ac:dyDescent="0.25">
      <c r="A323" s="228" t="s">
        <v>163</v>
      </c>
      <c r="B323" s="232"/>
      <c r="C323" s="275" t="s">
        <v>186</v>
      </c>
      <c r="D323" s="228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9"/>
      <c r="R323" s="233"/>
      <c r="S323" s="233"/>
      <c r="T323" s="233"/>
      <c r="U323" s="231"/>
    </row>
    <row r="324" spans="1:140" x14ac:dyDescent="0.25">
      <c r="A324" s="216" t="str">
        <f>A273</f>
        <v>Economy of destination</v>
      </c>
      <c r="B324" s="234"/>
      <c r="C324" s="216" t="s">
        <v>187</v>
      </c>
      <c r="D324" s="216"/>
      <c r="E324" s="216"/>
      <c r="F324" s="216"/>
      <c r="G324" s="216"/>
      <c r="H324" s="216"/>
      <c r="I324" s="216"/>
      <c r="J324" s="216"/>
      <c r="K324" s="216"/>
      <c r="L324" s="216"/>
      <c r="M324" s="216"/>
      <c r="N324" s="216"/>
      <c r="O324" s="216"/>
      <c r="P324" s="216"/>
      <c r="Q324" s="222"/>
      <c r="R324" s="214"/>
      <c r="S324" s="214"/>
      <c r="T324" s="214"/>
      <c r="U324" s="223"/>
    </row>
    <row r="325" spans="1:140" x14ac:dyDescent="0.25">
      <c r="A325" s="228" t="s">
        <v>165</v>
      </c>
      <c r="B325" s="232"/>
      <c r="C325" s="228" t="s">
        <v>188</v>
      </c>
      <c r="D325" s="228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9"/>
      <c r="R325" s="230"/>
      <c r="S325" s="230"/>
      <c r="T325" s="230"/>
      <c r="U325" s="231"/>
    </row>
    <row r="326" spans="1:140" x14ac:dyDescent="0.25">
      <c r="A326" s="216" t="s">
        <v>275</v>
      </c>
      <c r="B326" s="234"/>
      <c r="C326" s="140">
        <v>2601</v>
      </c>
      <c r="D326" s="216"/>
      <c r="E326" s="216"/>
      <c r="F326" s="216"/>
      <c r="G326" s="216"/>
      <c r="H326" s="216"/>
      <c r="I326" s="216"/>
      <c r="J326" s="216"/>
      <c r="K326" s="216"/>
      <c r="L326" s="216"/>
      <c r="M326" s="216"/>
      <c r="N326" s="216"/>
      <c r="O326" s="216"/>
      <c r="P326" s="216"/>
      <c r="Q326" s="222"/>
      <c r="R326" s="214"/>
      <c r="S326" s="214"/>
      <c r="T326" s="214"/>
      <c r="U326" s="223"/>
    </row>
    <row r="327" spans="1:140" x14ac:dyDescent="0.25">
      <c r="A327" s="228" t="s">
        <v>278</v>
      </c>
      <c r="B327" s="232"/>
      <c r="C327" s="142" t="s">
        <v>427</v>
      </c>
      <c r="D327" s="228"/>
      <c r="E327" s="228"/>
      <c r="F327" s="228"/>
      <c r="G327" s="228"/>
      <c r="H327" s="228"/>
      <c r="I327" s="228"/>
      <c r="J327" s="228"/>
      <c r="K327" s="228"/>
      <c r="L327" s="228"/>
      <c r="M327" s="228"/>
      <c r="N327" s="228"/>
      <c r="O327" s="228"/>
      <c r="P327" s="228"/>
      <c r="Q327" s="229"/>
      <c r="R327" s="233"/>
      <c r="S327" s="233"/>
      <c r="T327" s="233"/>
      <c r="U327" s="231"/>
    </row>
    <row r="328" spans="1:140" x14ac:dyDescent="0.25">
      <c r="A328" s="216" t="s">
        <v>279</v>
      </c>
      <c r="B328" s="140">
        <v>2017</v>
      </c>
      <c r="C328" s="146">
        <v>689177500000</v>
      </c>
      <c r="D328" s="216"/>
      <c r="E328" s="216"/>
      <c r="F328" s="216"/>
      <c r="G328" s="216"/>
      <c r="H328" s="216"/>
      <c r="I328" s="216"/>
      <c r="J328" s="216"/>
      <c r="K328" s="216"/>
      <c r="L328" s="216"/>
      <c r="M328" s="216"/>
      <c r="N328" s="216"/>
      <c r="O328" s="216"/>
      <c r="P328" s="216"/>
      <c r="Q328" s="222"/>
      <c r="R328" s="214"/>
      <c r="S328" s="214"/>
      <c r="T328" s="214"/>
      <c r="U328" s="223"/>
    </row>
    <row r="329" spans="1:140" x14ac:dyDescent="0.25">
      <c r="A329" s="228" t="s">
        <v>280</v>
      </c>
      <c r="B329" s="145">
        <v>2017</v>
      </c>
      <c r="C329" s="147">
        <v>39839905830</v>
      </c>
      <c r="D329" s="228"/>
      <c r="E329" s="228"/>
      <c r="F329" s="228"/>
      <c r="G329" s="228"/>
      <c r="H329" s="228"/>
      <c r="I329" s="228"/>
      <c r="J329" s="228"/>
      <c r="K329" s="228"/>
      <c r="L329" s="228"/>
      <c r="M329" s="228"/>
      <c r="N329" s="228"/>
      <c r="O329" s="228"/>
      <c r="P329" s="228"/>
      <c r="Q329" s="229"/>
      <c r="R329" s="230"/>
      <c r="S329" s="230"/>
      <c r="T329" s="230"/>
      <c r="U329" s="231"/>
    </row>
    <row r="330" spans="1:140" x14ac:dyDescent="0.25">
      <c r="A330" s="103" t="s">
        <v>281</v>
      </c>
      <c r="B330" s="234"/>
      <c r="C330" s="295">
        <f>C329/C322</f>
        <v>3.0103726363804123E-2</v>
      </c>
      <c r="D330" s="216"/>
      <c r="E330" s="216"/>
      <c r="F330" s="216"/>
      <c r="G330" s="216"/>
      <c r="H330" s="216"/>
      <c r="I330" s="216"/>
      <c r="J330" s="216"/>
      <c r="K330" s="216"/>
      <c r="L330" s="216"/>
      <c r="M330" s="216"/>
      <c r="N330" s="216"/>
      <c r="O330" s="216"/>
      <c r="P330" s="216"/>
      <c r="Q330" s="222"/>
      <c r="R330" s="214"/>
      <c r="S330" s="214"/>
      <c r="T330" s="214"/>
      <c r="U330" s="223"/>
    </row>
    <row r="331" spans="1:140" x14ac:dyDescent="0.25">
      <c r="A331" s="228" t="s">
        <v>289</v>
      </c>
      <c r="B331" s="228"/>
      <c r="C331" s="300">
        <f>C329/C328</f>
        <v>5.7807902652074396E-2</v>
      </c>
      <c r="D331" s="228"/>
      <c r="E331" s="228"/>
      <c r="F331" s="228"/>
      <c r="G331" s="228"/>
      <c r="H331" s="228"/>
      <c r="I331" s="228"/>
      <c r="J331" s="228"/>
      <c r="K331" s="228"/>
      <c r="L331" s="228"/>
      <c r="M331" s="228"/>
      <c r="N331" s="228"/>
      <c r="O331" s="228"/>
      <c r="P331" s="228"/>
      <c r="Q331" s="229"/>
      <c r="R331" s="233"/>
      <c r="S331" s="233"/>
      <c r="T331" s="233"/>
      <c r="U331" s="231"/>
    </row>
    <row r="332" spans="1:140" x14ac:dyDescent="0.25">
      <c r="A332" s="216" t="s">
        <v>290</v>
      </c>
      <c r="B332" s="216"/>
      <c r="C332" s="149">
        <v>9827343.4508526474</v>
      </c>
      <c r="D332" s="216"/>
      <c r="E332" s="216"/>
      <c r="F332" s="216"/>
      <c r="G332" s="216"/>
      <c r="H332" s="216"/>
      <c r="I332" s="216"/>
      <c r="J332" s="216"/>
      <c r="K332" s="216"/>
      <c r="L332" s="216"/>
      <c r="M332" s="216"/>
      <c r="N332" s="216"/>
      <c r="O332" s="216"/>
      <c r="P332" s="216"/>
      <c r="Q332" s="222"/>
      <c r="R332" s="214"/>
      <c r="S332" s="214"/>
      <c r="T332" s="214"/>
      <c r="U332" s="223"/>
    </row>
    <row r="333" spans="1:140" x14ac:dyDescent="0.25">
      <c r="A333" s="228"/>
      <c r="B333" s="228"/>
      <c r="C333" s="296"/>
      <c r="D333" s="228"/>
      <c r="E333" s="228"/>
      <c r="F333" s="228"/>
      <c r="G333" s="228"/>
      <c r="H333" s="228"/>
      <c r="I333" s="228"/>
      <c r="J333" s="228"/>
      <c r="K333" s="228"/>
      <c r="L333" s="228"/>
      <c r="M333" s="228"/>
      <c r="N333" s="228"/>
      <c r="O333" s="228"/>
      <c r="P333" s="228"/>
      <c r="Q333" s="229"/>
      <c r="R333" s="230"/>
      <c r="S333" s="230"/>
      <c r="T333" s="230"/>
      <c r="U333" s="231"/>
    </row>
    <row r="334" spans="1:140" s="241" customFormat="1" x14ac:dyDescent="0.25">
      <c r="A334" s="317" t="s">
        <v>341</v>
      </c>
      <c r="B334" s="318"/>
      <c r="C334" s="319"/>
      <c r="D334" s="317" t="s">
        <v>339</v>
      </c>
      <c r="E334" s="318"/>
      <c r="F334" s="318"/>
      <c r="G334" s="318"/>
      <c r="H334" s="318"/>
      <c r="I334" s="318"/>
      <c r="J334" s="318"/>
      <c r="K334" s="318"/>
      <c r="L334" s="318"/>
      <c r="M334" s="318"/>
      <c r="N334" s="318"/>
      <c r="O334" s="319"/>
      <c r="P334" s="237"/>
      <c r="Q334" s="238"/>
      <c r="R334" s="239"/>
      <c r="S334" s="239"/>
      <c r="T334" s="239"/>
      <c r="U334" s="240"/>
      <c r="CG334" s="242"/>
      <c r="CH334" s="242"/>
      <c r="CI334" s="242"/>
      <c r="CJ334" s="243"/>
      <c r="CK334" s="243"/>
      <c r="CL334" s="243"/>
      <c r="CM334" s="243"/>
      <c r="CN334" s="243"/>
      <c r="CO334" s="243"/>
      <c r="CP334" s="243"/>
      <c r="CQ334" s="243"/>
      <c r="CR334" s="243"/>
      <c r="CS334" s="243"/>
      <c r="CU334" s="242"/>
      <c r="CV334" s="242"/>
      <c r="CW334" s="242"/>
      <c r="CX334" s="242"/>
      <c r="CY334" s="242"/>
      <c r="CZ334" s="242"/>
      <c r="DA334" s="242"/>
      <c r="DB334" s="242"/>
      <c r="DC334" s="242"/>
      <c r="DD334" s="242"/>
      <c r="DE334" s="242"/>
      <c r="DF334" s="242"/>
      <c r="DG334" s="242"/>
      <c r="DH334" s="242"/>
      <c r="DI334" s="242"/>
      <c r="DJ334" s="242"/>
      <c r="DK334" s="242"/>
      <c r="DL334" s="242"/>
      <c r="DM334" s="242"/>
      <c r="DN334" s="242"/>
      <c r="DO334" s="242"/>
      <c r="DP334" s="242"/>
      <c r="DQ334" s="242"/>
      <c r="DR334" s="242"/>
      <c r="DS334" s="242"/>
      <c r="DT334" s="242"/>
      <c r="DU334" s="242"/>
      <c r="EJ334" s="244"/>
    </row>
    <row r="335" spans="1:140" x14ac:dyDescent="0.25">
      <c r="A335" s="228" t="s">
        <v>295</v>
      </c>
      <c r="B335" s="117">
        <v>0.05</v>
      </c>
      <c r="C335" s="246" t="s">
        <v>359</v>
      </c>
      <c r="D335" s="228"/>
      <c r="E335" s="228"/>
      <c r="F335" s="275">
        <f t="shared" ref="F335:O335" si="48">($C$329*$B$335)*(F320/365.25)</f>
        <v>1087042.6577349142</v>
      </c>
      <c r="G335" s="275">
        <f t="shared" si="48"/>
        <v>2208594.6061915932</v>
      </c>
      <c r="H335" s="275">
        <f t="shared" si="48"/>
        <v>3366325.6497597508</v>
      </c>
      <c r="I335" s="247">
        <f t="shared" si="48"/>
        <v>4562015.0881990185</v>
      </c>
      <c r="J335" s="247">
        <f t="shared" si="48"/>
        <v>5797560.8412529044</v>
      </c>
      <c r="K335" s="247">
        <f t="shared" si="48"/>
        <v>7074989.5011899918</v>
      </c>
      <c r="L335" s="247">
        <f t="shared" si="48"/>
        <v>8396467.4252628349</v>
      </c>
      <c r="M335" s="247">
        <f t="shared" si="48"/>
        <v>9764312.9957943819</v>
      </c>
      <c r="N335" s="247">
        <f t="shared" si="48"/>
        <v>11181010.193844886</v>
      </c>
      <c r="O335" s="247">
        <f t="shared" si="48"/>
        <v>11827024.116155941</v>
      </c>
      <c r="P335" s="228"/>
      <c r="Q335" s="229"/>
      <c r="R335" s="233"/>
      <c r="S335" s="233"/>
      <c r="T335" s="233"/>
      <c r="U335" s="231"/>
    </row>
    <row r="336" spans="1:140" x14ac:dyDescent="0.25">
      <c r="A336" s="216" t="s">
        <v>296</v>
      </c>
      <c r="B336" s="118">
        <v>0.05</v>
      </c>
      <c r="C336" s="248" t="s">
        <v>360</v>
      </c>
      <c r="D336" s="216"/>
      <c r="E336" s="216"/>
      <c r="F336" s="276">
        <f t="shared" ref="F336:O336" si="49">($C$329*$B$336)*(F320/365.25)</f>
        <v>1087042.6577349142</v>
      </c>
      <c r="G336" s="276">
        <f t="shared" si="49"/>
        <v>2208594.6061915932</v>
      </c>
      <c r="H336" s="276">
        <f t="shared" si="49"/>
        <v>3366325.6497597508</v>
      </c>
      <c r="I336" s="249">
        <f t="shared" si="49"/>
        <v>4562015.0881990185</v>
      </c>
      <c r="J336" s="249">
        <f t="shared" si="49"/>
        <v>5797560.8412529044</v>
      </c>
      <c r="K336" s="249">
        <f t="shared" si="49"/>
        <v>7074989.5011899918</v>
      </c>
      <c r="L336" s="249">
        <f t="shared" si="49"/>
        <v>8396467.4252628349</v>
      </c>
      <c r="M336" s="249">
        <f t="shared" si="49"/>
        <v>9764312.9957943819</v>
      </c>
      <c r="N336" s="249">
        <f t="shared" si="49"/>
        <v>11181010.193844886</v>
      </c>
      <c r="O336" s="249">
        <f t="shared" si="49"/>
        <v>11827024.116155941</v>
      </c>
      <c r="P336" s="216"/>
      <c r="Q336" s="222"/>
      <c r="R336" s="269"/>
      <c r="S336" s="269"/>
      <c r="T336" s="269"/>
      <c r="U336" s="223"/>
    </row>
    <row r="337" spans="1:21" x14ac:dyDescent="0.25">
      <c r="A337" s="228" t="s">
        <v>297</v>
      </c>
      <c r="B337" s="117">
        <v>0.02</v>
      </c>
      <c r="C337" s="246" t="s">
        <v>361</v>
      </c>
      <c r="D337" s="228"/>
      <c r="E337" s="228"/>
      <c r="F337" s="275">
        <f t="shared" ref="F337:O337" si="50">($C$329*$B$337)*(F320/365.25)</f>
        <v>434817.06309396564</v>
      </c>
      <c r="G337" s="275">
        <f t="shared" si="50"/>
        <v>883437.84247663722</v>
      </c>
      <c r="H337" s="275">
        <f t="shared" si="50"/>
        <v>1346530.2599039003</v>
      </c>
      <c r="I337" s="247">
        <f t="shared" si="50"/>
        <v>1824806.0352796076</v>
      </c>
      <c r="J337" s="247">
        <f t="shared" si="50"/>
        <v>2319024.336501162</v>
      </c>
      <c r="K337" s="247">
        <f t="shared" si="50"/>
        <v>2829995.8004759965</v>
      </c>
      <c r="L337" s="247">
        <f t="shared" si="50"/>
        <v>3358586.9701051335</v>
      </c>
      <c r="M337" s="247">
        <f t="shared" si="50"/>
        <v>3905725.1983177527</v>
      </c>
      <c r="N337" s="247">
        <f t="shared" si="50"/>
        <v>4472404.0775379548</v>
      </c>
      <c r="O337" s="247">
        <f t="shared" si="50"/>
        <v>4730809.6464623772</v>
      </c>
      <c r="P337" s="228"/>
      <c r="Q337" s="229"/>
      <c r="R337" s="233"/>
      <c r="S337" s="233"/>
      <c r="T337" s="233"/>
      <c r="U337" s="231"/>
    </row>
    <row r="338" spans="1:21" x14ac:dyDescent="0.25">
      <c r="A338" s="237" t="s">
        <v>298</v>
      </c>
      <c r="B338" s="237"/>
      <c r="C338" s="237"/>
      <c r="D338" s="237"/>
      <c r="E338" s="237"/>
      <c r="F338" s="277">
        <f t="shared" ref="F338:O338" si="51">SUM(F335:F337)</f>
        <v>2608902.3785637943</v>
      </c>
      <c r="G338" s="277">
        <f t="shared" si="51"/>
        <v>5300627.0548598235</v>
      </c>
      <c r="H338" s="277">
        <f t="shared" si="51"/>
        <v>8079181.559423402</v>
      </c>
      <c r="I338" s="251">
        <f t="shared" si="51"/>
        <v>10948836.211677644</v>
      </c>
      <c r="J338" s="251">
        <f t="shared" si="51"/>
        <v>13914146.019006971</v>
      </c>
      <c r="K338" s="251">
        <f t="shared" si="51"/>
        <v>16979974.80285598</v>
      </c>
      <c r="L338" s="251">
        <f t="shared" si="51"/>
        <v>20151521.820630804</v>
      </c>
      <c r="M338" s="251">
        <f t="shared" si="51"/>
        <v>23434351.189906515</v>
      </c>
      <c r="N338" s="251">
        <f t="shared" si="51"/>
        <v>26834424.465227727</v>
      </c>
      <c r="O338" s="251">
        <f t="shared" si="51"/>
        <v>28384857.878774259</v>
      </c>
      <c r="P338" s="237"/>
      <c r="Q338" s="238"/>
      <c r="R338" s="271"/>
      <c r="S338" s="271"/>
      <c r="T338" s="271"/>
      <c r="U338" s="240"/>
    </row>
    <row r="339" spans="1:21" x14ac:dyDescent="0.25">
      <c r="A339" s="228" t="s">
        <v>299</v>
      </c>
      <c r="B339" s="228"/>
      <c r="C339" s="228"/>
      <c r="D339" s="228"/>
      <c r="E339" s="228"/>
      <c r="F339" s="252">
        <f t="shared" ref="F339:O339" si="52">F338/$C$329</f>
        <v>6.5484652240298594E-5</v>
      </c>
      <c r="G339" s="252">
        <f t="shared" si="52"/>
        <v>1.3304818232949683E-4</v>
      </c>
      <c r="H339" s="252">
        <f t="shared" si="52"/>
        <v>2.0279118113124823E-4</v>
      </c>
      <c r="I339" s="252">
        <f t="shared" si="52"/>
        <v>2.748208356314191E-4</v>
      </c>
      <c r="J339" s="252">
        <f t="shared" si="52"/>
        <v>3.492514786149275E-4</v>
      </c>
      <c r="K339" s="252">
        <f t="shared" si="52"/>
        <v>4.262051942419458E-4</v>
      </c>
      <c r="L339" s="252">
        <f t="shared" si="52"/>
        <v>5.0581248626989546E-4</v>
      </c>
      <c r="M339" s="252">
        <f t="shared" si="52"/>
        <v>5.8821301661461569E-4</v>
      </c>
      <c r="N339" s="252">
        <f t="shared" si="52"/>
        <v>6.7355642304307438E-4</v>
      </c>
      <c r="O339" s="252">
        <f t="shared" si="52"/>
        <v>7.1247301637445304E-4</v>
      </c>
      <c r="P339" s="228"/>
      <c r="Q339" s="229"/>
      <c r="R339" s="233"/>
      <c r="S339" s="233"/>
      <c r="T339" s="233"/>
      <c r="U339" s="231"/>
    </row>
    <row r="340" spans="1:21" x14ac:dyDescent="0.25">
      <c r="A340" s="216"/>
      <c r="B340" s="216"/>
      <c r="C340" s="216"/>
      <c r="D340" s="216"/>
      <c r="E340" s="216"/>
      <c r="F340" s="216"/>
      <c r="G340" s="216"/>
      <c r="H340" s="216"/>
      <c r="I340" s="216"/>
      <c r="J340" s="216"/>
      <c r="K340" s="216"/>
      <c r="L340" s="216"/>
      <c r="M340" s="216"/>
      <c r="N340" s="216"/>
      <c r="O340" s="216"/>
      <c r="P340" s="216"/>
      <c r="Q340" s="222"/>
      <c r="R340" s="269"/>
      <c r="S340" s="269"/>
      <c r="T340" s="269"/>
      <c r="U340" s="223"/>
    </row>
    <row r="341" spans="1:21" x14ac:dyDescent="0.25">
      <c r="A341" s="228" t="s">
        <v>447</v>
      </c>
      <c r="B341" s="228"/>
      <c r="C341" s="228"/>
      <c r="D341" s="228"/>
      <c r="E341" s="228"/>
      <c r="F341" s="303">
        <f>F338*F320</f>
        <v>520003.57906068838</v>
      </c>
      <c r="G341" s="303">
        <f t="shared" ref="G341:O341" si="53">G338*G320</f>
        <v>2146570.5818418954</v>
      </c>
      <c r="H341" s="303">
        <f t="shared" si="53"/>
        <v>4986839.7342594704</v>
      </c>
      <c r="I341" s="303">
        <f t="shared" si="53"/>
        <v>9158547.3145180847</v>
      </c>
      <c r="J341" s="303">
        <f t="shared" si="53"/>
        <v>14791212.915504172</v>
      </c>
      <c r="K341" s="303">
        <f t="shared" si="53"/>
        <v>22027477.091058251</v>
      </c>
      <c r="L341" s="303">
        <f t="shared" si="53"/>
        <v>31024613.059392869</v>
      </c>
      <c r="M341" s="303">
        <f t="shared" si="53"/>
        <v>41956238.297718339</v>
      </c>
      <c r="N341" s="303">
        <f t="shared" si="53"/>
        <v>55014256.201033361</v>
      </c>
      <c r="O341" s="303">
        <f t="shared" si="53"/>
        <v>61555111.669162326</v>
      </c>
      <c r="P341" s="228"/>
      <c r="Q341" s="229"/>
      <c r="R341" s="230"/>
      <c r="S341" s="230"/>
      <c r="T341" s="230"/>
      <c r="U341" s="231"/>
    </row>
    <row r="342" spans="1:21" x14ac:dyDescent="0.25">
      <c r="A342" s="228" t="s">
        <v>448</v>
      </c>
      <c r="B342" s="228"/>
      <c r="C342" s="228"/>
      <c r="D342" s="228"/>
      <c r="E342" s="228"/>
      <c r="F342" s="252">
        <f>F341/$C$329</f>
        <v>1.3052329523056214E-5</v>
      </c>
      <c r="G342" s="252">
        <f t="shared" ref="G342:O342" si="54">G341/$C$329</f>
        <v>5.3879911036975843E-5</v>
      </c>
      <c r="H342" s="252">
        <f t="shared" si="54"/>
        <v>1.2517197594639671E-4</v>
      </c>
      <c r="I342" s="252">
        <f t="shared" si="54"/>
        <v>2.2988375910320481E-4</v>
      </c>
      <c r="J342" s="252">
        <f t="shared" si="54"/>
        <v>3.7126626198915821E-4</v>
      </c>
      <c r="K342" s="252">
        <f t="shared" si="54"/>
        <v>5.5289982825389248E-4</v>
      </c>
      <c r="L342" s="252">
        <f t="shared" si="54"/>
        <v>7.7873208816751037E-4</v>
      </c>
      <c r="M342" s="252">
        <f t="shared" si="54"/>
        <v>1.053120920434624E-3</v>
      </c>
      <c r="N342" s="252">
        <f t="shared" si="54"/>
        <v>1.380883188724981E-3</v>
      </c>
      <c r="O342" s="252">
        <f t="shared" si="54"/>
        <v>1.545061675894085E-3</v>
      </c>
      <c r="P342" s="228"/>
      <c r="Q342" s="229"/>
      <c r="R342" s="230"/>
      <c r="S342" s="230"/>
      <c r="T342" s="230"/>
      <c r="U342" s="231"/>
    </row>
    <row r="343" spans="1:21" x14ac:dyDescent="0.25">
      <c r="A343" s="297"/>
      <c r="B343" s="298"/>
      <c r="C343" s="299"/>
      <c r="D343" s="216"/>
      <c r="E343" s="216"/>
      <c r="F343" s="216"/>
      <c r="G343" s="216"/>
      <c r="H343" s="216"/>
      <c r="I343" s="216"/>
      <c r="J343" s="216"/>
      <c r="K343" s="216"/>
      <c r="L343" s="216"/>
      <c r="M343" s="216"/>
      <c r="N343" s="216"/>
      <c r="O343" s="216"/>
      <c r="P343" s="216"/>
      <c r="Q343" s="222"/>
      <c r="R343" s="269"/>
      <c r="S343" s="269"/>
      <c r="T343" s="269"/>
      <c r="U343" s="223"/>
    </row>
    <row r="344" spans="1:21" x14ac:dyDescent="0.25">
      <c r="A344" s="314" t="s">
        <v>440</v>
      </c>
      <c r="B344" s="315"/>
      <c r="C344" s="316"/>
      <c r="D344" s="228"/>
      <c r="E344" s="228"/>
      <c r="F344" s="228"/>
      <c r="G344" s="228"/>
      <c r="H344" s="228"/>
      <c r="I344" s="228"/>
      <c r="J344" s="228"/>
      <c r="K344" s="228"/>
      <c r="L344" s="228"/>
      <c r="M344" s="228"/>
      <c r="N344" s="228"/>
      <c r="O344" s="228"/>
      <c r="P344" s="228"/>
      <c r="Q344" s="229"/>
      <c r="R344" s="233"/>
      <c r="S344" s="233"/>
      <c r="T344" s="233"/>
      <c r="U344" s="231"/>
    </row>
    <row r="345" spans="1:21" x14ac:dyDescent="0.25">
      <c r="A345" s="216"/>
      <c r="B345" s="253" t="s">
        <v>301</v>
      </c>
      <c r="C345" s="253" t="s">
        <v>438</v>
      </c>
      <c r="D345" s="216"/>
      <c r="E345" s="216"/>
      <c r="F345" s="216"/>
      <c r="G345" s="216"/>
      <c r="H345" s="216"/>
      <c r="I345" s="216"/>
      <c r="J345" s="216"/>
      <c r="K345" s="216"/>
      <c r="L345" s="216"/>
      <c r="M345" s="216"/>
      <c r="N345" s="216"/>
      <c r="O345" s="216"/>
      <c r="P345" s="216"/>
      <c r="Q345" s="222"/>
      <c r="R345" s="269"/>
      <c r="S345" s="269"/>
      <c r="T345" s="269"/>
      <c r="U345" s="223"/>
    </row>
    <row r="346" spans="1:21" x14ac:dyDescent="0.25">
      <c r="A346" s="228" t="s">
        <v>302</v>
      </c>
      <c r="B346" s="142">
        <v>48520520865</v>
      </c>
      <c r="C346" s="228"/>
      <c r="D346" s="228"/>
      <c r="E346" s="228"/>
      <c r="F346" s="228"/>
      <c r="G346" s="228"/>
      <c r="H346" s="228"/>
      <c r="I346" s="228"/>
      <c r="J346" s="228"/>
      <c r="K346" s="228"/>
      <c r="L346" s="228"/>
      <c r="M346" s="228"/>
      <c r="N346" s="228"/>
      <c r="O346" s="228"/>
      <c r="P346" s="228"/>
      <c r="Q346" s="229"/>
      <c r="R346" s="233"/>
      <c r="S346" s="233"/>
      <c r="T346" s="233"/>
      <c r="U346" s="231"/>
    </row>
    <row r="347" spans="1:21" x14ac:dyDescent="0.25">
      <c r="A347" s="216" t="s">
        <v>187</v>
      </c>
      <c r="B347" s="146">
        <v>38839905830</v>
      </c>
      <c r="C347" s="254">
        <f>B347/$B$346</f>
        <v>0.80048410729277519</v>
      </c>
      <c r="D347" s="216"/>
      <c r="E347" s="216"/>
      <c r="F347" s="216"/>
      <c r="G347" s="216"/>
      <c r="H347" s="216"/>
      <c r="I347" s="216"/>
      <c r="J347" s="216"/>
      <c r="K347" s="216"/>
      <c r="L347" s="216"/>
      <c r="M347" s="216"/>
      <c r="N347" s="216"/>
      <c r="O347" s="216"/>
      <c r="P347" s="216"/>
      <c r="Q347" s="222"/>
      <c r="R347" s="269"/>
      <c r="S347" s="269"/>
      <c r="T347" s="269"/>
      <c r="U347" s="223"/>
    </row>
    <row r="348" spans="1:21" x14ac:dyDescent="0.25">
      <c r="A348" s="228" t="s">
        <v>225</v>
      </c>
      <c r="B348" s="142">
        <v>4268519229</v>
      </c>
      <c r="C348" s="252">
        <f>B348/$B$346</f>
        <v>8.7973483237668043E-2</v>
      </c>
      <c r="D348" s="228"/>
      <c r="E348" s="228"/>
      <c r="F348" s="228"/>
      <c r="G348" s="228"/>
      <c r="H348" s="228"/>
      <c r="I348" s="228"/>
      <c r="J348" s="228"/>
      <c r="K348" s="228"/>
      <c r="L348" s="228"/>
      <c r="M348" s="228"/>
      <c r="N348" s="228"/>
      <c r="O348" s="228"/>
      <c r="P348" s="228"/>
      <c r="Q348" s="229"/>
      <c r="R348" s="233"/>
      <c r="S348" s="233"/>
      <c r="T348" s="233"/>
      <c r="U348" s="231"/>
    </row>
    <row r="349" spans="1:21" x14ac:dyDescent="0.25">
      <c r="A349" s="216" t="s">
        <v>426</v>
      </c>
      <c r="B349" s="146">
        <v>2949164857</v>
      </c>
      <c r="C349" s="254">
        <f>B349/$B$346</f>
        <v>6.0781805397463556E-2</v>
      </c>
      <c r="D349" s="216"/>
      <c r="E349" s="216"/>
      <c r="F349" s="216"/>
      <c r="G349" s="216"/>
      <c r="H349" s="216"/>
      <c r="I349" s="216"/>
      <c r="J349" s="216"/>
      <c r="K349" s="216"/>
      <c r="L349" s="216"/>
      <c r="M349" s="216"/>
      <c r="N349" s="216"/>
      <c r="O349" s="216"/>
      <c r="P349" s="216"/>
      <c r="Q349" s="222"/>
      <c r="R349" s="269"/>
      <c r="S349" s="269"/>
      <c r="T349" s="269"/>
      <c r="U349" s="223"/>
    </row>
    <row r="350" spans="1:21" x14ac:dyDescent="0.25">
      <c r="A350" s="228" t="s">
        <v>309</v>
      </c>
      <c r="B350" s="142">
        <v>1067463102</v>
      </c>
      <c r="C350" s="252">
        <f>B350/$B$346</f>
        <v>2.2000239959707613E-2</v>
      </c>
      <c r="D350" s="228"/>
      <c r="E350" s="228"/>
      <c r="F350" s="228"/>
      <c r="G350" s="228"/>
      <c r="H350" s="228"/>
      <c r="I350" s="228"/>
      <c r="J350" s="228"/>
      <c r="K350" s="228"/>
      <c r="L350" s="228"/>
      <c r="M350" s="228"/>
      <c r="N350" s="228"/>
      <c r="O350" s="228"/>
      <c r="P350" s="228"/>
      <c r="Q350" s="229"/>
      <c r="R350" s="233"/>
      <c r="S350" s="233"/>
      <c r="T350" s="233"/>
      <c r="U350" s="231"/>
    </row>
    <row r="351" spans="1:21" x14ac:dyDescent="0.25">
      <c r="A351" s="216" t="s">
        <v>428</v>
      </c>
      <c r="B351" s="146">
        <v>215339084</v>
      </c>
      <c r="C351" s="254">
        <f>B351/$B$346</f>
        <v>4.4381033047675633E-3</v>
      </c>
      <c r="D351" s="216"/>
      <c r="E351" s="216"/>
      <c r="F351" s="216"/>
      <c r="G351" s="216"/>
      <c r="H351" s="216"/>
      <c r="I351" s="216"/>
      <c r="J351" s="216"/>
      <c r="K351" s="216"/>
      <c r="L351" s="216"/>
      <c r="M351" s="216"/>
      <c r="N351" s="216"/>
      <c r="O351" s="216"/>
      <c r="P351" s="216"/>
      <c r="Q351" s="222"/>
      <c r="R351" s="269"/>
      <c r="S351" s="269"/>
      <c r="T351" s="269"/>
      <c r="U351" s="223"/>
    </row>
    <row r="352" spans="1:21" x14ac:dyDescent="0.25">
      <c r="A352" s="228"/>
      <c r="B352" s="228"/>
      <c r="C352" s="228"/>
      <c r="D352" s="228"/>
      <c r="E352" s="228"/>
      <c r="F352" s="228"/>
      <c r="G352" s="228"/>
      <c r="H352" s="228"/>
      <c r="I352" s="228"/>
      <c r="J352" s="228"/>
      <c r="K352" s="228"/>
      <c r="L352" s="228"/>
      <c r="M352" s="228"/>
      <c r="N352" s="228"/>
      <c r="O352" s="228"/>
      <c r="P352" s="228"/>
      <c r="Q352" s="229"/>
      <c r="R352" s="233"/>
      <c r="S352" s="233"/>
      <c r="T352" s="233"/>
      <c r="U352" s="231"/>
    </row>
    <row r="353" spans="1:21" x14ac:dyDescent="0.25">
      <c r="A353" s="256" t="s">
        <v>423</v>
      </c>
      <c r="B353" s="272" t="s">
        <v>421</v>
      </c>
      <c r="C353" s="258">
        <f>SUM(C347:C352)</f>
        <v>0.97567773919238199</v>
      </c>
      <c r="D353" s="216"/>
      <c r="E353" s="216"/>
      <c r="F353" s="216"/>
      <c r="G353" s="216"/>
      <c r="H353" s="216"/>
      <c r="I353" s="216"/>
      <c r="J353" s="216"/>
      <c r="K353" s="216"/>
      <c r="L353" s="216"/>
      <c r="M353" s="216"/>
      <c r="N353" s="216"/>
      <c r="O353" s="216"/>
      <c r="P353" s="216"/>
      <c r="Q353" s="222"/>
      <c r="R353" s="269"/>
      <c r="S353" s="269"/>
      <c r="T353" s="269"/>
      <c r="U353" s="223"/>
    </row>
    <row r="354" spans="1:21" x14ac:dyDescent="0.25">
      <c r="A354" s="228"/>
      <c r="B354" s="228"/>
      <c r="C354" s="228"/>
      <c r="D354" s="228"/>
      <c r="E354" s="228"/>
      <c r="F354" s="228"/>
      <c r="G354" s="228"/>
      <c r="H354" s="228"/>
      <c r="I354" s="228"/>
      <c r="J354" s="228"/>
      <c r="K354" s="228"/>
      <c r="L354" s="228"/>
      <c r="M354" s="228"/>
      <c r="N354" s="228"/>
      <c r="O354" s="228"/>
      <c r="P354" s="228"/>
      <c r="Q354" s="229"/>
      <c r="R354" s="233"/>
      <c r="S354" s="233"/>
      <c r="T354" s="233"/>
      <c r="U354" s="231"/>
    </row>
    <row r="355" spans="1:21" x14ac:dyDescent="0.25">
      <c r="A355" s="216"/>
      <c r="B355" s="216"/>
      <c r="C355" s="216"/>
      <c r="D355" s="216"/>
      <c r="E355" s="216"/>
      <c r="F355" s="216"/>
      <c r="G355" s="216"/>
      <c r="H355" s="216"/>
      <c r="I355" s="216"/>
      <c r="J355" s="216"/>
      <c r="K355" s="216"/>
      <c r="L355" s="216"/>
      <c r="M355" s="216"/>
      <c r="N355" s="216"/>
      <c r="O355" s="216"/>
      <c r="P355" s="216"/>
      <c r="Q355" s="222"/>
      <c r="R355" s="269"/>
      <c r="S355" s="269"/>
      <c r="T355" s="269"/>
      <c r="U355" s="223"/>
    </row>
    <row r="356" spans="1:21" x14ac:dyDescent="0.25">
      <c r="A356" s="228"/>
      <c r="B356" s="228"/>
      <c r="C356" s="228"/>
      <c r="D356" s="228"/>
      <c r="E356" s="228"/>
      <c r="F356" s="228"/>
      <c r="G356" s="228"/>
      <c r="H356" s="228"/>
      <c r="I356" s="228"/>
      <c r="J356" s="228"/>
      <c r="K356" s="228"/>
      <c r="L356" s="228"/>
      <c r="M356" s="228"/>
      <c r="N356" s="228"/>
      <c r="O356" s="228"/>
      <c r="P356" s="228"/>
      <c r="Q356" s="229"/>
      <c r="R356" s="233"/>
      <c r="S356" s="233"/>
      <c r="T356" s="233"/>
      <c r="U356" s="231"/>
    </row>
    <row r="357" spans="1:21" x14ac:dyDescent="0.25">
      <c r="A357" s="216"/>
      <c r="B357" s="216"/>
      <c r="C357" s="216"/>
      <c r="D357" s="216"/>
      <c r="E357" s="216"/>
      <c r="F357" s="216"/>
      <c r="G357" s="216"/>
      <c r="H357" s="216"/>
      <c r="I357" s="216"/>
      <c r="J357" s="216"/>
      <c r="K357" s="216"/>
      <c r="L357" s="216"/>
      <c r="M357" s="216"/>
      <c r="N357" s="216"/>
      <c r="O357" s="216"/>
      <c r="P357" s="216"/>
      <c r="Q357" s="222"/>
      <c r="R357" s="269"/>
      <c r="S357" s="269"/>
      <c r="T357" s="269"/>
      <c r="U357" s="223"/>
    </row>
    <row r="358" spans="1:21" x14ac:dyDescent="0.25">
      <c r="A358" s="228"/>
      <c r="B358" s="228"/>
      <c r="C358" s="228"/>
      <c r="D358" s="228"/>
      <c r="E358" s="228"/>
      <c r="F358" s="228"/>
      <c r="G358" s="228"/>
      <c r="H358" s="228"/>
      <c r="I358" s="228"/>
      <c r="J358" s="228"/>
      <c r="K358" s="228"/>
      <c r="L358" s="228"/>
      <c r="M358" s="228"/>
      <c r="N358" s="228"/>
      <c r="O358" s="228"/>
      <c r="P358" s="228"/>
      <c r="Q358" s="229"/>
      <c r="R358" s="233"/>
      <c r="S358" s="233"/>
      <c r="T358" s="233"/>
      <c r="U358" s="231"/>
    </row>
    <row r="359" spans="1:21" x14ac:dyDescent="0.25">
      <c r="A359" s="216"/>
      <c r="B359" s="216"/>
      <c r="C359" s="216"/>
      <c r="D359" s="216"/>
      <c r="E359" s="216"/>
      <c r="F359" s="216"/>
      <c r="G359" s="216"/>
      <c r="H359" s="216"/>
      <c r="I359" s="216"/>
      <c r="J359" s="216"/>
      <c r="K359" s="216"/>
      <c r="L359" s="216"/>
      <c r="M359" s="216"/>
      <c r="N359" s="216"/>
      <c r="O359" s="216"/>
      <c r="P359" s="216"/>
      <c r="Q359" s="222"/>
      <c r="R359" s="269"/>
      <c r="S359" s="269"/>
      <c r="T359" s="269"/>
      <c r="U359" s="223"/>
    </row>
    <row r="360" spans="1:21" ht="18.75" x14ac:dyDescent="0.35">
      <c r="A360" s="259" t="s">
        <v>337</v>
      </c>
      <c r="B360" s="273"/>
      <c r="C360" s="273"/>
      <c r="D360" s="273"/>
      <c r="E360" s="273"/>
      <c r="F360" s="273"/>
      <c r="G360" s="273"/>
      <c r="H360" s="273"/>
      <c r="I360" s="273"/>
      <c r="J360" s="273"/>
      <c r="K360" s="273"/>
      <c r="L360" s="273"/>
      <c r="M360" s="273"/>
      <c r="N360" s="273"/>
      <c r="O360" s="273"/>
      <c r="P360" s="273"/>
      <c r="Q360" s="274"/>
      <c r="R360" s="260"/>
      <c r="S360" s="260"/>
      <c r="T360" s="260"/>
      <c r="U360" s="260"/>
    </row>
    <row r="361" spans="1:21" x14ac:dyDescent="0.25">
      <c r="A361" s="273"/>
      <c r="B361" s="273"/>
      <c r="C361" s="273"/>
      <c r="D361" s="273"/>
      <c r="E361" s="273"/>
      <c r="F361" s="273"/>
      <c r="G361" s="273"/>
      <c r="H361" s="273"/>
      <c r="I361" s="273"/>
      <c r="J361" s="273"/>
      <c r="K361" s="273"/>
      <c r="L361" s="273"/>
      <c r="M361" s="273"/>
      <c r="N361" s="273"/>
      <c r="O361" s="273"/>
      <c r="P361" s="273"/>
      <c r="Q361" s="274"/>
      <c r="R361" s="260"/>
      <c r="S361" s="260"/>
      <c r="T361" s="260"/>
      <c r="U361" s="260"/>
    </row>
    <row r="362" spans="1:21" x14ac:dyDescent="0.25">
      <c r="A362" s="273"/>
      <c r="B362" s="273"/>
      <c r="C362" s="273"/>
      <c r="D362" s="273"/>
      <c r="E362" s="273"/>
      <c r="F362" s="273"/>
      <c r="G362" s="273"/>
      <c r="H362" s="273"/>
      <c r="I362" s="273"/>
      <c r="J362" s="273"/>
      <c r="K362" s="273"/>
      <c r="L362" s="273"/>
      <c r="M362" s="273"/>
      <c r="N362" s="273"/>
      <c r="O362" s="273"/>
      <c r="P362" s="273"/>
      <c r="Q362" s="274"/>
      <c r="R362" s="260"/>
      <c r="S362" s="260"/>
      <c r="T362" s="260"/>
      <c r="U362" s="260"/>
    </row>
    <row r="363" spans="1:21" x14ac:dyDescent="0.25">
      <c r="A363" s="273"/>
      <c r="B363" s="273"/>
      <c r="C363" s="273"/>
      <c r="D363" s="273"/>
      <c r="E363" s="273"/>
      <c r="F363" s="273"/>
      <c r="G363" s="273"/>
      <c r="H363" s="273"/>
      <c r="I363" s="273"/>
      <c r="J363" s="273"/>
      <c r="K363" s="273"/>
      <c r="L363" s="273"/>
      <c r="M363" s="273"/>
      <c r="N363" s="273"/>
      <c r="O363" s="273"/>
      <c r="P363" s="273"/>
      <c r="Q363" s="274"/>
      <c r="R363" s="260"/>
      <c r="S363" s="260"/>
      <c r="T363" s="260"/>
      <c r="U363" s="260"/>
    </row>
    <row r="364" spans="1:21" x14ac:dyDescent="0.25">
      <c r="A364" s="273"/>
      <c r="B364" s="273"/>
      <c r="C364" s="273"/>
      <c r="D364" s="273"/>
      <c r="E364" s="273"/>
      <c r="F364" s="273"/>
      <c r="G364" s="273"/>
      <c r="H364" s="273"/>
      <c r="I364" s="273"/>
      <c r="J364" s="273"/>
      <c r="K364" s="273"/>
      <c r="L364" s="273"/>
      <c r="M364" s="273"/>
      <c r="N364" s="273"/>
      <c r="O364" s="273"/>
      <c r="P364" s="273"/>
      <c r="Q364" s="274"/>
      <c r="R364" s="260"/>
      <c r="S364" s="260"/>
      <c r="T364" s="260"/>
      <c r="U364" s="260"/>
    </row>
    <row r="365" spans="1:21" x14ac:dyDescent="0.25">
      <c r="A365" s="53" t="s">
        <v>348</v>
      </c>
      <c r="B365" s="261"/>
      <c r="C365" s="261"/>
      <c r="D365" s="261"/>
      <c r="E365" s="261"/>
      <c r="F365" s="261"/>
      <c r="G365" s="261"/>
      <c r="H365" s="261"/>
      <c r="I365" s="261"/>
      <c r="J365" s="261"/>
      <c r="K365" s="261"/>
      <c r="L365" s="261"/>
      <c r="M365" s="261"/>
      <c r="N365" s="261"/>
      <c r="O365" s="261"/>
      <c r="P365" s="261"/>
      <c r="Q365" s="261"/>
      <c r="R365" s="261"/>
      <c r="S365" s="261"/>
      <c r="T365" s="261"/>
      <c r="U365" s="261"/>
    </row>
    <row r="366" spans="1:21" x14ac:dyDescent="0.25">
      <c r="A366" s="111"/>
      <c r="B366" s="111"/>
      <c r="C366" s="112" t="s">
        <v>158</v>
      </c>
      <c r="D366" s="54" t="s">
        <v>136</v>
      </c>
      <c r="E366" s="322" t="s">
        <v>332</v>
      </c>
      <c r="F366" s="323"/>
      <c r="G366" s="323"/>
      <c r="H366" s="323"/>
      <c r="I366" s="323"/>
      <c r="J366" s="323"/>
      <c r="K366" s="323"/>
      <c r="L366" s="323"/>
      <c r="M366" s="323"/>
      <c r="N366" s="323"/>
      <c r="O366" s="324"/>
      <c r="P366" s="204" t="s">
        <v>333</v>
      </c>
      <c r="Q366" s="182"/>
      <c r="R366" s="183"/>
      <c r="S366" s="183"/>
      <c r="T366" s="183"/>
      <c r="U366" s="184"/>
    </row>
    <row r="367" spans="1:21" x14ac:dyDescent="0.25">
      <c r="A367" s="111" t="s">
        <v>0</v>
      </c>
      <c r="B367" s="111" t="s">
        <v>3</v>
      </c>
      <c r="C367" s="112" t="s">
        <v>157</v>
      </c>
      <c r="D367" s="54" t="s">
        <v>212</v>
      </c>
      <c r="E367" s="54" t="s">
        <v>17</v>
      </c>
      <c r="F367" s="112" t="s">
        <v>91</v>
      </c>
      <c r="G367" s="112" t="s">
        <v>92</v>
      </c>
      <c r="H367" s="112" t="s">
        <v>93</v>
      </c>
      <c r="I367" s="112" t="s">
        <v>18</v>
      </c>
      <c r="J367" s="112" t="s">
        <v>94</v>
      </c>
      <c r="K367" s="112" t="s">
        <v>19</v>
      </c>
      <c r="L367" s="112" t="s">
        <v>95</v>
      </c>
      <c r="M367" s="112" t="s">
        <v>20</v>
      </c>
      <c r="N367" s="112" t="s">
        <v>97</v>
      </c>
      <c r="O367" s="112" t="s">
        <v>98</v>
      </c>
      <c r="P367" s="204" t="s">
        <v>334</v>
      </c>
      <c r="Q367" s="209" t="s">
        <v>335</v>
      </c>
      <c r="R367" s="210"/>
      <c r="S367" s="210"/>
      <c r="T367" s="210"/>
      <c r="U367" s="211"/>
    </row>
    <row r="368" spans="1:21" x14ac:dyDescent="0.25">
      <c r="A368" s="111"/>
      <c r="B368" s="111"/>
      <c r="C368" s="111"/>
      <c r="D368" s="54" t="s">
        <v>15</v>
      </c>
      <c r="E368" s="54" t="s">
        <v>14</v>
      </c>
      <c r="F368" s="112" t="s">
        <v>14</v>
      </c>
      <c r="G368" s="112" t="s">
        <v>14</v>
      </c>
      <c r="H368" s="112" t="s">
        <v>14</v>
      </c>
      <c r="I368" s="112" t="s">
        <v>14</v>
      </c>
      <c r="J368" s="112" t="s">
        <v>14</v>
      </c>
      <c r="K368" s="112" t="s">
        <v>14</v>
      </c>
      <c r="L368" s="55" t="s">
        <v>14</v>
      </c>
      <c r="M368" s="112" t="s">
        <v>14</v>
      </c>
      <c r="N368" s="112" t="s">
        <v>14</v>
      </c>
      <c r="O368" s="112" t="s">
        <v>14</v>
      </c>
      <c r="P368" s="204" t="s">
        <v>336</v>
      </c>
      <c r="Q368" s="182"/>
      <c r="R368" s="183"/>
      <c r="S368" s="183"/>
      <c r="T368" s="183"/>
      <c r="U368" s="184"/>
    </row>
    <row r="369" spans="1:98" x14ac:dyDescent="0.25">
      <c r="A369" s="56" t="s">
        <v>347</v>
      </c>
      <c r="B369" s="100" t="str">
        <f>'Selected Routes Bulk'!K15</f>
        <v>Handymax</v>
      </c>
      <c r="C369" s="212">
        <v>1</v>
      </c>
      <c r="D369" s="213">
        <f>'Selected Routes Bulk'!T15</f>
        <v>9739</v>
      </c>
      <c r="E369" s="214">
        <f>'Environmental Inputs'!I19</f>
        <v>11.8</v>
      </c>
      <c r="F369" s="214">
        <f>'Environmental Inputs'!J19</f>
        <v>11.620000000000001</v>
      </c>
      <c r="G369" s="214">
        <f>'Environmental Inputs'!K19</f>
        <v>11.440000000000001</v>
      </c>
      <c r="H369" s="214">
        <f>'Environmental Inputs'!L19</f>
        <v>11.260000000000002</v>
      </c>
      <c r="I369" s="214">
        <f>'Environmental Inputs'!M19</f>
        <v>11.080000000000002</v>
      </c>
      <c r="J369" s="214">
        <f>'Environmental Inputs'!N19</f>
        <v>10.900000000000002</v>
      </c>
      <c r="K369" s="214">
        <f>'Environmental Inputs'!O19</f>
        <v>10.720000000000002</v>
      </c>
      <c r="L369" s="214">
        <f>'Environmental Inputs'!P19</f>
        <v>10.540000000000003</v>
      </c>
      <c r="M369" s="214">
        <f>'Environmental Inputs'!Q19</f>
        <v>10.360000000000003</v>
      </c>
      <c r="N369" s="214">
        <f>'Environmental Inputs'!R19</f>
        <v>10.180000000000003</v>
      </c>
      <c r="O369" s="214">
        <f>'Environmental Inputs'!S19</f>
        <v>10.000000000000004</v>
      </c>
      <c r="P369" s="214">
        <f>'Environmental Inputs'!T19</f>
        <v>0.18</v>
      </c>
      <c r="Q369" s="217"/>
      <c r="R369" s="218"/>
      <c r="S369" s="218"/>
      <c r="T369" s="218"/>
      <c r="U369" s="219"/>
    </row>
    <row r="370" spans="1:98" x14ac:dyDescent="0.25">
      <c r="A370" s="111"/>
      <c r="B370" s="111"/>
      <c r="C370" s="111"/>
      <c r="D370" s="111"/>
      <c r="E370" s="111"/>
      <c r="F370" s="111"/>
      <c r="G370" s="111"/>
      <c r="H370" s="111"/>
      <c r="I370" s="111"/>
      <c r="J370" s="111"/>
      <c r="K370" s="111"/>
      <c r="L370" s="111"/>
      <c r="M370" s="111"/>
      <c r="N370" s="111"/>
      <c r="O370" s="111"/>
      <c r="P370" s="111"/>
      <c r="Q370" s="111"/>
      <c r="R370" s="111"/>
      <c r="S370" s="111"/>
      <c r="T370" s="111"/>
      <c r="U370" s="111"/>
    </row>
    <row r="371" spans="1:98" x14ac:dyDescent="0.25">
      <c r="A371" s="216" t="s">
        <v>272</v>
      </c>
      <c r="B371" s="216"/>
      <c r="C371" s="216" t="s">
        <v>273</v>
      </c>
      <c r="D371" s="216"/>
      <c r="E371" s="216"/>
      <c r="F371" s="216">
        <f>'Selected Routes Bulk'!AG15-'Selected Routes Bulk'!AF15</f>
        <v>0.53270588406896024</v>
      </c>
      <c r="G371" s="216">
        <f>'Selected Routes Bulk'!AH15-'Selected Routes Bulk'!AF15</f>
        <v>1.082175240014223</v>
      </c>
      <c r="H371" s="216">
        <f>'Selected Routes Bulk'!AI15-'Selected Routes Bulk'!AF15</f>
        <v>1.6492119998795758</v>
      </c>
      <c r="I371" s="216">
        <f>'Selected Routes Bulk'!AJ15-'Selected Routes Bulk'!AF15</f>
        <v>2.234672336780271</v>
      </c>
      <c r="J371" s="216">
        <f>'Selected Routes Bulk'!AK15-'Selected Routes Bulk'!AF15</f>
        <v>2.8394689783859377</v>
      </c>
      <c r="K371" s="216">
        <f>'Selected Routes Bulk'!AL15-'Selected Routes Bulk'!AF15</f>
        <v>3.4645759549709041</v>
      </c>
      <c r="L371" s="216">
        <f>'Selected Routes Bulk'!AM15-'Selected Routes Bulk'!AF15</f>
        <v>4.1110338339819208</v>
      </c>
      <c r="M371" s="216">
        <f>'Selected Routes Bulk'!AN15-'Selected Routes Bulk'!AF15</f>
        <v>4.7799555002944771</v>
      </c>
      <c r="N371" s="216">
        <f>'Selected Routes Bulk'!AO15-'Selected Routes Bulk'!AF15</f>
        <v>5.4725325496986343</v>
      </c>
      <c r="O371" s="216">
        <f>'Selected Routes Bulk'!AP15-'Selected Routes Bulk'!AF15</f>
        <v>6.1900423728813436</v>
      </c>
      <c r="P371" s="216"/>
      <c r="Q371" s="222"/>
      <c r="R371" s="214"/>
      <c r="S371" s="214"/>
      <c r="T371" s="214"/>
      <c r="U371" s="223"/>
      <c r="CJ371" s="206"/>
      <c r="CK371" s="206"/>
      <c r="CL371" s="206"/>
      <c r="CM371" s="206"/>
      <c r="CN371" s="206"/>
      <c r="CO371" s="206"/>
      <c r="CP371" s="206"/>
      <c r="CQ371" s="206"/>
      <c r="CR371" s="206"/>
      <c r="CS371" s="206"/>
      <c r="CT371" s="206"/>
    </row>
    <row r="372" spans="1:98" x14ac:dyDescent="0.25">
      <c r="A372" s="228" t="str">
        <f>A321</f>
        <v>Export economy</v>
      </c>
      <c r="B372" s="228"/>
      <c r="C372" s="228" t="s">
        <v>193</v>
      </c>
      <c r="D372" s="228"/>
      <c r="E372" s="228"/>
      <c r="F372" s="228"/>
      <c r="G372" s="228"/>
      <c r="H372" s="228"/>
      <c r="I372" s="228"/>
      <c r="J372" s="228"/>
      <c r="K372" s="228"/>
      <c r="L372" s="228"/>
      <c r="M372" s="228"/>
      <c r="N372" s="228"/>
      <c r="O372" s="228"/>
      <c r="P372" s="228"/>
      <c r="Q372" s="229"/>
      <c r="R372" s="230"/>
      <c r="S372" s="230"/>
      <c r="T372" s="230"/>
      <c r="U372" s="231"/>
      <c r="CJ372" s="206"/>
      <c r="CK372" s="206"/>
      <c r="CL372" s="206"/>
      <c r="CM372" s="206"/>
      <c r="CN372" s="206"/>
      <c r="CO372" s="206"/>
      <c r="CP372" s="206"/>
      <c r="CQ372" s="206"/>
      <c r="CR372" s="206"/>
      <c r="CS372" s="206"/>
      <c r="CT372" s="206"/>
    </row>
    <row r="373" spans="1:98" x14ac:dyDescent="0.25">
      <c r="A373" s="216" t="s">
        <v>274</v>
      </c>
      <c r="B373" s="140">
        <v>2017</v>
      </c>
      <c r="C373" s="141">
        <f>211389272242</f>
        <v>211389272242</v>
      </c>
      <c r="D373" s="216"/>
      <c r="E373" s="216"/>
      <c r="F373" s="216"/>
      <c r="G373" s="216"/>
      <c r="H373" s="216"/>
      <c r="I373" s="216"/>
      <c r="J373" s="216"/>
      <c r="K373" s="216"/>
      <c r="L373" s="216"/>
      <c r="M373" s="216"/>
      <c r="N373" s="216"/>
      <c r="O373" s="216"/>
      <c r="P373" s="216"/>
      <c r="Q373" s="222"/>
      <c r="R373" s="214"/>
      <c r="S373" s="214"/>
      <c r="T373" s="214"/>
      <c r="U373" s="223"/>
      <c r="CJ373" s="206"/>
      <c r="CK373" s="206"/>
      <c r="CL373" s="206"/>
      <c r="CM373" s="206"/>
      <c r="CN373" s="206"/>
      <c r="CO373" s="206"/>
      <c r="CP373" s="206"/>
      <c r="CQ373" s="206"/>
      <c r="CR373" s="206"/>
      <c r="CS373" s="206"/>
      <c r="CT373" s="206"/>
    </row>
    <row r="374" spans="1:98" x14ac:dyDescent="0.25">
      <c r="A374" s="228" t="s">
        <v>163</v>
      </c>
      <c r="B374" s="232"/>
      <c r="C374" s="275" t="s">
        <v>194</v>
      </c>
      <c r="D374" s="228"/>
      <c r="E374" s="228"/>
      <c r="F374" s="228"/>
      <c r="G374" s="228"/>
      <c r="H374" s="228"/>
      <c r="I374" s="228"/>
      <c r="J374" s="228"/>
      <c r="K374" s="228"/>
      <c r="L374" s="228"/>
      <c r="M374" s="228"/>
      <c r="N374" s="228"/>
      <c r="O374" s="228"/>
      <c r="P374" s="228"/>
      <c r="Q374" s="229"/>
      <c r="R374" s="233"/>
      <c r="S374" s="233"/>
      <c r="T374" s="233"/>
      <c r="U374" s="231"/>
      <c r="CJ374" s="206"/>
      <c r="CK374" s="206"/>
      <c r="CL374" s="206"/>
      <c r="CM374" s="206"/>
      <c r="CN374" s="206"/>
      <c r="CO374" s="206"/>
      <c r="CP374" s="206"/>
      <c r="CQ374" s="206"/>
      <c r="CR374" s="206"/>
      <c r="CS374" s="206"/>
      <c r="CT374" s="206"/>
    </row>
    <row r="375" spans="1:98" x14ac:dyDescent="0.25">
      <c r="A375" s="216" t="str">
        <f>A324</f>
        <v>Economy of destination</v>
      </c>
      <c r="B375" s="234"/>
      <c r="C375" s="216" t="s">
        <v>187</v>
      </c>
      <c r="D375" s="216"/>
      <c r="E375" s="216"/>
      <c r="F375" s="216"/>
      <c r="G375" s="216"/>
      <c r="H375" s="216"/>
      <c r="I375" s="216"/>
      <c r="J375" s="216"/>
      <c r="K375" s="216"/>
      <c r="L375" s="216"/>
      <c r="M375" s="216"/>
      <c r="N375" s="216"/>
      <c r="O375" s="216"/>
      <c r="P375" s="216"/>
      <c r="Q375" s="222"/>
      <c r="R375" s="214"/>
      <c r="S375" s="214"/>
      <c r="T375" s="214"/>
      <c r="U375" s="223"/>
      <c r="CJ375" s="206"/>
      <c r="CK375" s="206"/>
      <c r="CL375" s="206"/>
      <c r="CM375" s="206"/>
      <c r="CN375" s="206"/>
      <c r="CO375" s="206"/>
      <c r="CP375" s="206"/>
      <c r="CQ375" s="206"/>
      <c r="CR375" s="206"/>
      <c r="CS375" s="206"/>
      <c r="CT375" s="206"/>
    </row>
    <row r="376" spans="1:98" x14ac:dyDescent="0.25">
      <c r="A376" s="228" t="s">
        <v>165</v>
      </c>
      <c r="B376" s="232"/>
      <c r="C376" s="228" t="s">
        <v>195</v>
      </c>
      <c r="D376" s="228"/>
      <c r="E376" s="228"/>
      <c r="F376" s="228"/>
      <c r="G376" s="228"/>
      <c r="H376" s="228"/>
      <c r="I376" s="228"/>
      <c r="J376" s="228"/>
      <c r="K376" s="228"/>
      <c r="L376" s="228"/>
      <c r="M376" s="228"/>
      <c r="N376" s="228"/>
      <c r="O376" s="228"/>
      <c r="P376" s="228"/>
      <c r="Q376" s="229"/>
      <c r="R376" s="230"/>
      <c r="S376" s="230"/>
      <c r="T376" s="230"/>
      <c r="U376" s="231"/>
      <c r="CJ376" s="206"/>
      <c r="CK376" s="206"/>
      <c r="CL376" s="206"/>
      <c r="CM376" s="206"/>
      <c r="CN376" s="206"/>
      <c r="CO376" s="206"/>
      <c r="CP376" s="206"/>
      <c r="CQ376" s="206"/>
      <c r="CR376" s="206"/>
      <c r="CS376" s="206"/>
      <c r="CT376" s="206"/>
    </row>
    <row r="377" spans="1:98" x14ac:dyDescent="0.25">
      <c r="A377" s="216" t="s">
        <v>275</v>
      </c>
      <c r="B377" s="234"/>
      <c r="C377" s="140">
        <v>2603</v>
      </c>
      <c r="D377" s="216"/>
      <c r="E377" s="216"/>
      <c r="F377" s="216"/>
      <c r="G377" s="216"/>
      <c r="H377" s="216"/>
      <c r="I377" s="216"/>
      <c r="J377" s="216"/>
      <c r="K377" s="216"/>
      <c r="L377" s="216"/>
      <c r="M377" s="216"/>
      <c r="N377" s="216"/>
      <c r="O377" s="216"/>
      <c r="P377" s="216"/>
      <c r="Q377" s="222"/>
      <c r="R377" s="214"/>
      <c r="S377" s="214"/>
      <c r="T377" s="214"/>
      <c r="U377" s="223"/>
      <c r="CJ377" s="206"/>
      <c r="CK377" s="206"/>
      <c r="CL377" s="206"/>
      <c r="CM377" s="206"/>
      <c r="CN377" s="206"/>
      <c r="CO377" s="206"/>
      <c r="CP377" s="206"/>
      <c r="CQ377" s="206"/>
      <c r="CR377" s="206"/>
      <c r="CS377" s="206"/>
      <c r="CT377" s="206"/>
    </row>
    <row r="378" spans="1:98" x14ac:dyDescent="0.25">
      <c r="A378" s="228" t="s">
        <v>278</v>
      </c>
      <c r="B378" s="232"/>
      <c r="C378" s="142" t="s">
        <v>429</v>
      </c>
      <c r="D378" s="228"/>
      <c r="E378" s="228"/>
      <c r="F378" s="228"/>
      <c r="G378" s="228"/>
      <c r="H378" s="228"/>
      <c r="I378" s="228"/>
      <c r="J378" s="228"/>
      <c r="K378" s="228"/>
      <c r="L378" s="228"/>
      <c r="M378" s="228"/>
      <c r="N378" s="228"/>
      <c r="O378" s="228"/>
      <c r="P378" s="228"/>
      <c r="Q378" s="229"/>
      <c r="R378" s="233"/>
      <c r="S378" s="233"/>
      <c r="T378" s="233"/>
      <c r="U378" s="231"/>
      <c r="CJ378" s="206"/>
      <c r="CK378" s="206"/>
      <c r="CL378" s="206"/>
      <c r="CM378" s="206"/>
      <c r="CN378" s="206"/>
      <c r="CO378" s="206"/>
      <c r="CP378" s="206"/>
      <c r="CQ378" s="206"/>
      <c r="CR378" s="206"/>
      <c r="CS378" s="206"/>
      <c r="CT378" s="206"/>
    </row>
    <row r="379" spans="1:98" x14ac:dyDescent="0.25">
      <c r="A379" s="216" t="s">
        <v>279</v>
      </c>
      <c r="B379" s="140">
        <v>2017</v>
      </c>
      <c r="C379" s="146">
        <v>4682835640</v>
      </c>
      <c r="D379" s="216"/>
      <c r="E379" s="216"/>
      <c r="F379" s="216"/>
      <c r="G379" s="216"/>
      <c r="H379" s="216"/>
      <c r="I379" s="216"/>
      <c r="J379" s="216"/>
      <c r="K379" s="216"/>
      <c r="L379" s="216"/>
      <c r="M379" s="216"/>
      <c r="N379" s="216"/>
      <c r="O379" s="216"/>
      <c r="P379" s="216"/>
      <c r="Q379" s="222"/>
      <c r="R379" s="214"/>
      <c r="S379" s="214"/>
      <c r="T379" s="214"/>
      <c r="U379" s="223"/>
      <c r="CJ379" s="206"/>
      <c r="CK379" s="206"/>
      <c r="CL379" s="206"/>
      <c r="CM379" s="206"/>
      <c r="CN379" s="206"/>
      <c r="CO379" s="206"/>
      <c r="CP379" s="206"/>
      <c r="CQ379" s="206"/>
      <c r="CR379" s="206"/>
      <c r="CS379" s="206"/>
      <c r="CT379" s="206"/>
    </row>
    <row r="380" spans="1:98" x14ac:dyDescent="0.25">
      <c r="A380" s="228" t="s">
        <v>280</v>
      </c>
      <c r="B380" s="145">
        <v>2017</v>
      </c>
      <c r="C380" s="147">
        <v>7179808005</v>
      </c>
      <c r="D380" s="228"/>
      <c r="E380" s="228"/>
      <c r="F380" s="228"/>
      <c r="G380" s="228"/>
      <c r="H380" s="228"/>
      <c r="I380" s="228"/>
      <c r="J380" s="228"/>
      <c r="K380" s="228"/>
      <c r="L380" s="228"/>
      <c r="M380" s="228"/>
      <c r="N380" s="228"/>
      <c r="O380" s="228"/>
      <c r="P380" s="228"/>
      <c r="Q380" s="229"/>
      <c r="R380" s="230"/>
      <c r="S380" s="230"/>
      <c r="T380" s="230"/>
      <c r="U380" s="231"/>
      <c r="CJ380" s="206"/>
      <c r="CK380" s="206"/>
      <c r="CL380" s="206"/>
      <c r="CM380" s="206"/>
      <c r="CN380" s="206"/>
      <c r="CO380" s="206"/>
      <c r="CP380" s="206"/>
      <c r="CQ380" s="206"/>
      <c r="CR380" s="206"/>
      <c r="CS380" s="206"/>
      <c r="CT380" s="206"/>
    </row>
    <row r="381" spans="1:98" x14ac:dyDescent="0.25">
      <c r="A381" s="103" t="s">
        <v>282</v>
      </c>
      <c r="B381" s="234"/>
      <c r="C381" s="295">
        <f>C380/C373</f>
        <v>3.3964864578276723E-2</v>
      </c>
      <c r="D381" s="216"/>
      <c r="E381" s="216"/>
      <c r="F381" s="216"/>
      <c r="G381" s="216"/>
      <c r="H381" s="216"/>
      <c r="I381" s="216"/>
      <c r="J381" s="216"/>
      <c r="K381" s="216"/>
      <c r="L381" s="216"/>
      <c r="M381" s="216"/>
      <c r="N381" s="216"/>
      <c r="O381" s="216"/>
      <c r="P381" s="216"/>
      <c r="Q381" s="222"/>
      <c r="R381" s="214"/>
      <c r="S381" s="214"/>
      <c r="T381" s="214"/>
      <c r="U381" s="223"/>
      <c r="CJ381" s="206"/>
      <c r="CK381" s="206"/>
      <c r="CL381" s="206"/>
      <c r="CM381" s="206"/>
      <c r="CN381" s="206"/>
      <c r="CO381" s="206"/>
      <c r="CP381" s="206"/>
      <c r="CQ381" s="206"/>
      <c r="CR381" s="206"/>
      <c r="CS381" s="206"/>
      <c r="CT381" s="206"/>
    </row>
    <row r="382" spans="1:98" x14ac:dyDescent="0.25">
      <c r="A382" s="228" t="s">
        <v>289</v>
      </c>
      <c r="B382" s="228"/>
      <c r="C382" s="300">
        <f>C380/C379</f>
        <v>1.5332180236417607</v>
      </c>
      <c r="D382" s="228"/>
      <c r="E382" s="228"/>
      <c r="F382" s="228"/>
      <c r="G382" s="228"/>
      <c r="H382" s="228"/>
      <c r="I382" s="228"/>
      <c r="J382" s="228"/>
      <c r="K382" s="228"/>
      <c r="L382" s="228"/>
      <c r="M382" s="228"/>
      <c r="N382" s="228"/>
      <c r="O382" s="228"/>
      <c r="P382" s="228"/>
      <c r="Q382" s="229"/>
      <c r="R382" s="233"/>
      <c r="S382" s="233"/>
      <c r="T382" s="233"/>
      <c r="U382" s="231"/>
      <c r="CJ382" s="206"/>
      <c r="CK382" s="206"/>
      <c r="CL382" s="206"/>
      <c r="CM382" s="206"/>
      <c r="CN382" s="206"/>
      <c r="CO382" s="206"/>
      <c r="CP382" s="206"/>
      <c r="CQ382" s="206"/>
      <c r="CR382" s="206"/>
      <c r="CS382" s="206"/>
      <c r="CT382" s="206"/>
    </row>
    <row r="383" spans="1:98" x14ac:dyDescent="0.25">
      <c r="A383" s="216" t="s">
        <v>290</v>
      </c>
      <c r="B383" s="216"/>
      <c r="C383" s="149">
        <v>64008786.050996229</v>
      </c>
      <c r="D383" s="216"/>
      <c r="E383" s="216"/>
      <c r="F383" s="216"/>
      <c r="G383" s="216"/>
      <c r="H383" s="216"/>
      <c r="I383" s="216"/>
      <c r="J383" s="216"/>
      <c r="K383" s="216"/>
      <c r="L383" s="216"/>
      <c r="M383" s="216"/>
      <c r="N383" s="216"/>
      <c r="O383" s="216"/>
      <c r="P383" s="216"/>
      <c r="Q383" s="222"/>
      <c r="R383" s="214"/>
      <c r="S383" s="214"/>
      <c r="T383" s="214"/>
      <c r="U383" s="223"/>
      <c r="CJ383" s="206"/>
      <c r="CK383" s="206"/>
      <c r="CL383" s="206"/>
      <c r="CM383" s="206"/>
      <c r="CN383" s="206"/>
      <c r="CO383" s="206"/>
      <c r="CP383" s="206"/>
      <c r="CQ383" s="206"/>
      <c r="CR383" s="206"/>
      <c r="CS383" s="206"/>
      <c r="CT383" s="206"/>
    </row>
    <row r="384" spans="1:98" x14ac:dyDescent="0.25">
      <c r="A384" s="228"/>
      <c r="B384" s="228"/>
      <c r="C384" s="296"/>
      <c r="D384" s="228"/>
      <c r="E384" s="228"/>
      <c r="F384" s="228"/>
      <c r="G384" s="228"/>
      <c r="H384" s="228"/>
      <c r="I384" s="228"/>
      <c r="J384" s="228"/>
      <c r="K384" s="228"/>
      <c r="L384" s="228"/>
      <c r="M384" s="228"/>
      <c r="N384" s="228"/>
      <c r="O384" s="228"/>
      <c r="P384" s="228"/>
      <c r="Q384" s="229"/>
      <c r="R384" s="230"/>
      <c r="S384" s="230"/>
      <c r="T384" s="230"/>
      <c r="U384" s="231"/>
      <c r="CJ384" s="206"/>
      <c r="CK384" s="206"/>
      <c r="CL384" s="206"/>
      <c r="CM384" s="206"/>
      <c r="CN384" s="206"/>
      <c r="CO384" s="206"/>
      <c r="CP384" s="206"/>
      <c r="CQ384" s="206"/>
      <c r="CR384" s="206"/>
      <c r="CS384" s="206"/>
      <c r="CT384" s="206"/>
    </row>
    <row r="385" spans="1:140" s="241" customFormat="1" x14ac:dyDescent="0.25">
      <c r="A385" s="317" t="s">
        <v>341</v>
      </c>
      <c r="B385" s="318"/>
      <c r="C385" s="319"/>
      <c r="D385" s="317" t="s">
        <v>339</v>
      </c>
      <c r="E385" s="318"/>
      <c r="F385" s="318"/>
      <c r="G385" s="318"/>
      <c r="H385" s="318"/>
      <c r="I385" s="318"/>
      <c r="J385" s="318"/>
      <c r="K385" s="318"/>
      <c r="L385" s="318"/>
      <c r="M385" s="318"/>
      <c r="N385" s="318"/>
      <c r="O385" s="319"/>
      <c r="P385" s="237"/>
      <c r="Q385" s="238"/>
      <c r="R385" s="239"/>
      <c r="S385" s="239"/>
      <c r="T385" s="239"/>
      <c r="U385" s="240"/>
      <c r="CG385" s="242"/>
      <c r="CH385" s="242"/>
      <c r="CI385" s="242"/>
      <c r="CJ385" s="243"/>
      <c r="CK385" s="243"/>
      <c r="CL385" s="243"/>
      <c r="CM385" s="243"/>
      <c r="CN385" s="243"/>
      <c r="CO385" s="243"/>
      <c r="CP385" s="243"/>
      <c r="CQ385" s="243"/>
      <c r="CR385" s="243"/>
      <c r="CS385" s="243"/>
      <c r="CU385" s="242"/>
      <c r="CV385" s="242"/>
      <c r="CW385" s="242"/>
      <c r="CX385" s="242"/>
      <c r="CY385" s="242"/>
      <c r="CZ385" s="242"/>
      <c r="DA385" s="242"/>
      <c r="DB385" s="242"/>
      <c r="DC385" s="242"/>
      <c r="DD385" s="242"/>
      <c r="DE385" s="242"/>
      <c r="DF385" s="242"/>
      <c r="DG385" s="242"/>
      <c r="DH385" s="242"/>
      <c r="DI385" s="242"/>
      <c r="DJ385" s="242"/>
      <c r="DK385" s="242"/>
      <c r="DL385" s="242"/>
      <c r="DM385" s="242"/>
      <c r="DN385" s="242"/>
      <c r="DO385" s="242"/>
      <c r="DP385" s="242"/>
      <c r="DQ385" s="242"/>
      <c r="DR385" s="242"/>
      <c r="DS385" s="242"/>
      <c r="DT385" s="242"/>
      <c r="DU385" s="242"/>
      <c r="EJ385" s="244"/>
    </row>
    <row r="386" spans="1:140" x14ac:dyDescent="0.25">
      <c r="A386" s="228" t="s">
        <v>295</v>
      </c>
      <c r="B386" s="117">
        <v>0.05</v>
      </c>
      <c r="C386" s="246" t="s">
        <v>359</v>
      </c>
      <c r="D386" s="228"/>
      <c r="E386" s="228"/>
      <c r="F386" s="275">
        <f t="shared" ref="F386:O386" si="55">($C$380*$B$386)*(F371/365.25)</f>
        <v>523576.45047897648</v>
      </c>
      <c r="G386" s="275">
        <f t="shared" si="55"/>
        <v>1063629.082966039</v>
      </c>
      <c r="H386" s="275">
        <f t="shared" si="55"/>
        <v>1620948.051838116</v>
      </c>
      <c r="I386" s="247">
        <f t="shared" si="55"/>
        <v>2196374.8572439486</v>
      </c>
      <c r="J386" s="247">
        <f t="shared" si="55"/>
        <v>2790806.5846631797</v>
      </c>
      <c r="K386" s="247">
        <f t="shared" si="55"/>
        <v>3405200.5715852999</v>
      </c>
      <c r="L386" s="247">
        <f t="shared" si="55"/>
        <v>4040579.5523681361</v>
      </c>
      <c r="M386" s="247">
        <f t="shared" si="55"/>
        <v>4698037.3394330004</v>
      </c>
      <c r="N386" s="247">
        <f t="shared" si="55"/>
        <v>5378745.1071799202</v>
      </c>
      <c r="O386" s="247">
        <f t="shared" si="55"/>
        <v>6083958.3545657312</v>
      </c>
      <c r="P386" s="228"/>
      <c r="Q386" s="229"/>
      <c r="R386" s="233"/>
      <c r="S386" s="233"/>
      <c r="T386" s="233"/>
      <c r="U386" s="231"/>
      <c r="CJ386" s="206"/>
      <c r="CK386" s="206"/>
      <c r="CL386" s="206"/>
      <c r="CM386" s="206"/>
      <c r="CN386" s="206"/>
      <c r="CO386" s="206"/>
      <c r="CP386" s="206"/>
      <c r="CQ386" s="206"/>
      <c r="CR386" s="206"/>
      <c r="CS386" s="206"/>
      <c r="CT386" s="206"/>
    </row>
    <row r="387" spans="1:140" x14ac:dyDescent="0.25">
      <c r="A387" s="216" t="s">
        <v>296</v>
      </c>
      <c r="B387" s="118">
        <v>0.05</v>
      </c>
      <c r="C387" s="248" t="s">
        <v>360</v>
      </c>
      <c r="D387" s="216"/>
      <c r="E387" s="216"/>
      <c r="F387" s="276">
        <f t="shared" ref="F387:O387" si="56">($C$380*$B$387)*(F371/365.25)</f>
        <v>523576.45047897648</v>
      </c>
      <c r="G387" s="276">
        <f t="shared" si="56"/>
        <v>1063629.082966039</v>
      </c>
      <c r="H387" s="276">
        <f t="shared" si="56"/>
        <v>1620948.051838116</v>
      </c>
      <c r="I387" s="249">
        <f t="shared" si="56"/>
        <v>2196374.8572439486</v>
      </c>
      <c r="J387" s="249">
        <f t="shared" si="56"/>
        <v>2790806.5846631797</v>
      </c>
      <c r="K387" s="249">
        <f t="shared" si="56"/>
        <v>3405200.5715852999</v>
      </c>
      <c r="L387" s="249">
        <f t="shared" si="56"/>
        <v>4040579.5523681361</v>
      </c>
      <c r="M387" s="249">
        <f t="shared" si="56"/>
        <v>4698037.3394330004</v>
      </c>
      <c r="N387" s="249">
        <f t="shared" si="56"/>
        <v>5378745.1071799202</v>
      </c>
      <c r="O387" s="249">
        <f t="shared" si="56"/>
        <v>6083958.3545657312</v>
      </c>
      <c r="P387" s="216"/>
      <c r="Q387" s="222"/>
      <c r="R387" s="269"/>
      <c r="S387" s="269"/>
      <c r="T387" s="269"/>
      <c r="U387" s="223"/>
      <c r="CJ387" s="206"/>
      <c r="CK387" s="206"/>
      <c r="CL387" s="206"/>
      <c r="CM387" s="206"/>
      <c r="CN387" s="206"/>
      <c r="CO387" s="206"/>
      <c r="CP387" s="206"/>
      <c r="CQ387" s="206"/>
      <c r="CR387" s="206"/>
      <c r="CS387" s="206"/>
      <c r="CT387" s="206"/>
    </row>
    <row r="388" spans="1:140" x14ac:dyDescent="0.25">
      <c r="A388" s="228" t="s">
        <v>297</v>
      </c>
      <c r="B388" s="117">
        <v>0.02</v>
      </c>
      <c r="C388" s="246" t="s">
        <v>361</v>
      </c>
      <c r="D388" s="228"/>
      <c r="E388" s="228"/>
      <c r="F388" s="275">
        <f t="shared" ref="F388:O388" si="57">($C$380*$B$388)*(F371/365.25)</f>
        <v>209430.58019159056</v>
      </c>
      <c r="G388" s="275">
        <f t="shared" si="57"/>
        <v>425451.63318641554</v>
      </c>
      <c r="H388" s="275">
        <f t="shared" si="57"/>
        <v>648379.22073524632</v>
      </c>
      <c r="I388" s="247">
        <f t="shared" si="57"/>
        <v>878549.9428975794</v>
      </c>
      <c r="J388" s="247">
        <f t="shared" si="57"/>
        <v>1116322.6338652719</v>
      </c>
      <c r="K388" s="247">
        <f t="shared" si="57"/>
        <v>1362080.22863412</v>
      </c>
      <c r="L388" s="247">
        <f t="shared" si="57"/>
        <v>1616231.8209472545</v>
      </c>
      <c r="M388" s="247">
        <f t="shared" si="57"/>
        <v>1879214.9357732001</v>
      </c>
      <c r="N388" s="247">
        <f t="shared" si="57"/>
        <v>2151498.0428719679</v>
      </c>
      <c r="O388" s="247">
        <f t="shared" si="57"/>
        <v>2433583.3418262927</v>
      </c>
      <c r="P388" s="228"/>
      <c r="Q388" s="229"/>
      <c r="R388" s="233"/>
      <c r="S388" s="233"/>
      <c r="T388" s="233"/>
      <c r="U388" s="231"/>
      <c r="CJ388" s="206"/>
      <c r="CK388" s="206"/>
      <c r="CL388" s="206"/>
      <c r="CM388" s="206"/>
      <c r="CN388" s="206"/>
      <c r="CO388" s="206"/>
      <c r="CP388" s="206"/>
      <c r="CQ388" s="206"/>
      <c r="CR388" s="206"/>
      <c r="CS388" s="206"/>
      <c r="CT388" s="206"/>
    </row>
    <row r="389" spans="1:140" x14ac:dyDescent="0.25">
      <c r="A389" s="237" t="s">
        <v>298</v>
      </c>
      <c r="B389" s="237"/>
      <c r="C389" s="237"/>
      <c r="D389" s="237"/>
      <c r="E389" s="237"/>
      <c r="F389" s="277">
        <f>SUM(F386:F388)</f>
        <v>1256583.4811495435</v>
      </c>
      <c r="G389" s="277">
        <f t="shared" ref="G389:O389" si="58">SUM(G386:G388)</f>
        <v>2552709.7991184937</v>
      </c>
      <c r="H389" s="277">
        <f t="shared" si="58"/>
        <v>3890275.3244114784</v>
      </c>
      <c r="I389" s="251">
        <f t="shared" si="58"/>
        <v>5271299.6573854769</v>
      </c>
      <c r="J389" s="251">
        <f t="shared" si="58"/>
        <v>6697935.8031916311</v>
      </c>
      <c r="K389" s="251">
        <f t="shared" si="58"/>
        <v>8172481.3718047198</v>
      </c>
      <c r="L389" s="251">
        <f t="shared" si="58"/>
        <v>9697390.9256835263</v>
      </c>
      <c r="M389" s="251">
        <f t="shared" si="58"/>
        <v>11275289.6146392</v>
      </c>
      <c r="N389" s="251">
        <f t="shared" si="58"/>
        <v>12908988.257231809</v>
      </c>
      <c r="O389" s="251">
        <f t="shared" si="58"/>
        <v>14601500.050957754</v>
      </c>
      <c r="P389" s="237"/>
      <c r="Q389" s="238"/>
      <c r="R389" s="271"/>
      <c r="S389" s="271"/>
      <c r="T389" s="271"/>
      <c r="U389" s="240"/>
      <c r="CJ389" s="206"/>
      <c r="CK389" s="206"/>
      <c r="CL389" s="206"/>
      <c r="CM389" s="206"/>
      <c r="CN389" s="206"/>
      <c r="CO389" s="206"/>
      <c r="CP389" s="206"/>
      <c r="CQ389" s="206"/>
      <c r="CR389" s="206"/>
      <c r="CS389" s="206"/>
      <c r="CT389" s="206"/>
    </row>
    <row r="390" spans="1:140" x14ac:dyDescent="0.25">
      <c r="A390" s="228" t="s">
        <v>300</v>
      </c>
      <c r="B390" s="228"/>
      <c r="C390" s="228"/>
      <c r="D390" s="228"/>
      <c r="E390" s="228"/>
      <c r="F390" s="252">
        <f t="shared" ref="F390:O390" si="59">F389/$C$380</f>
        <v>1.7501630688097257E-4</v>
      </c>
      <c r="G390" s="252">
        <f t="shared" si="59"/>
        <v>3.5554011992253734E-4</v>
      </c>
      <c r="H390" s="252">
        <f t="shared" si="59"/>
        <v>5.4183556464216045E-4</v>
      </c>
      <c r="I390" s="252">
        <f t="shared" si="59"/>
        <v>7.3418392994834361E-4</v>
      </c>
      <c r="J390" s="252">
        <f t="shared" si="59"/>
        <v>9.3288508530133473E-4</v>
      </c>
      <c r="K390" s="252">
        <f t="shared" si="59"/>
        <v>1.1382590406475248E-3</v>
      </c>
      <c r="L390" s="252">
        <f t="shared" si="59"/>
        <v>1.350647666195292E-3</v>
      </c>
      <c r="M390" s="252">
        <f t="shared" si="59"/>
        <v>1.5704165914725181E-3</v>
      </c>
      <c r="N390" s="252">
        <f t="shared" si="59"/>
        <v>1.7979573058558144E-3</v>
      </c>
      <c r="O390" s="252">
        <f t="shared" si="59"/>
        <v>2.0336894859569097E-3</v>
      </c>
      <c r="P390" s="228"/>
      <c r="Q390" s="229"/>
      <c r="R390" s="233"/>
      <c r="S390" s="233"/>
      <c r="T390" s="233"/>
      <c r="U390" s="231"/>
      <c r="CJ390" s="206"/>
      <c r="CK390" s="206"/>
      <c r="CL390" s="206"/>
      <c r="CM390" s="206"/>
      <c r="CN390" s="206"/>
      <c r="CO390" s="206"/>
      <c r="CP390" s="206"/>
      <c r="CQ390" s="206"/>
      <c r="CR390" s="206"/>
      <c r="CS390" s="206"/>
      <c r="CT390" s="206"/>
    </row>
    <row r="391" spans="1:140" x14ac:dyDescent="0.25">
      <c r="A391" s="228"/>
      <c r="B391" s="228"/>
      <c r="C391" s="228"/>
      <c r="D391" s="228"/>
      <c r="E391" s="228"/>
      <c r="F391" s="252"/>
      <c r="G391" s="252"/>
      <c r="H391" s="252"/>
      <c r="I391" s="252"/>
      <c r="J391" s="252"/>
      <c r="K391" s="252"/>
      <c r="L391" s="252"/>
      <c r="M391" s="252"/>
      <c r="N391" s="252"/>
      <c r="O391" s="252"/>
      <c r="P391" s="228"/>
      <c r="Q391" s="229"/>
      <c r="R391" s="233"/>
      <c r="S391" s="233"/>
      <c r="T391" s="233"/>
      <c r="U391" s="231"/>
      <c r="CJ391" s="206"/>
      <c r="CK391" s="206"/>
      <c r="CL391" s="206"/>
      <c r="CM391" s="206"/>
      <c r="CN391" s="206"/>
      <c r="CO391" s="206"/>
      <c r="CP391" s="206"/>
      <c r="CQ391" s="206"/>
      <c r="CR391" s="206"/>
      <c r="CS391" s="206"/>
      <c r="CT391" s="206"/>
    </row>
    <row r="392" spans="1:140" x14ac:dyDescent="0.25">
      <c r="A392" s="228" t="s">
        <v>447</v>
      </c>
      <c r="B392" s="228"/>
      <c r="C392" s="228"/>
      <c r="D392" s="228"/>
      <c r="E392" s="228"/>
      <c r="F392" s="303">
        <f>F389*F371</f>
        <v>669389.41423221922</v>
      </c>
      <c r="G392" s="303">
        <f t="shared" ref="G392:O392" si="60">G389*G371</f>
        <v>2762479.3395477151</v>
      </c>
      <c r="H392" s="303">
        <f t="shared" si="60"/>
        <v>6415888.7478548195</v>
      </c>
      <c r="I392" s="303">
        <f t="shared" si="60"/>
        <v>11779627.523238646</v>
      </c>
      <c r="J392" s="303">
        <f t="shared" si="60"/>
        <v>19018580.932383135</v>
      </c>
      <c r="K392" s="303">
        <f t="shared" si="60"/>
        <v>28314182.453202263</v>
      </c>
      <c r="L392" s="303">
        <f t="shared" si="60"/>
        <v>39866302.196834236</v>
      </c>
      <c r="M392" s="303">
        <f t="shared" si="60"/>
        <v>53895382.610907838</v>
      </c>
      <c r="N392" s="303">
        <f t="shared" si="60"/>
        <v>70644858.421378523</v>
      </c>
      <c r="O392" s="303">
        <f t="shared" si="60"/>
        <v>90383904.023057595</v>
      </c>
      <c r="P392" s="228"/>
      <c r="Q392" s="229"/>
      <c r="R392" s="230"/>
      <c r="S392" s="230"/>
      <c r="T392" s="230"/>
      <c r="U392" s="231"/>
    </row>
    <row r="393" spans="1:140" x14ac:dyDescent="0.25">
      <c r="A393" s="228" t="s">
        <v>448</v>
      </c>
      <c r="B393" s="228"/>
      <c r="C393" s="228"/>
      <c r="D393" s="228"/>
      <c r="E393" s="228"/>
      <c r="F393" s="252">
        <f>F392/$C$380</f>
        <v>9.3232216483512951E-5</v>
      </c>
      <c r="G393" s="252">
        <f t="shared" ref="G393:O393" si="61">G392/$C$380</f>
        <v>3.8475671461185752E-4</v>
      </c>
      <c r="H393" s="252">
        <f t="shared" si="61"/>
        <v>8.9360171516937657E-4</v>
      </c>
      <c r="I393" s="252">
        <f t="shared" si="61"/>
        <v>1.6406605183641879E-3</v>
      </c>
      <c r="J393" s="252">
        <f t="shared" si="61"/>
        <v>2.6488982601120593E-3</v>
      </c>
      <c r="K393" s="252">
        <f t="shared" si="61"/>
        <v>3.9435849027556636E-3</v>
      </c>
      <c r="L393" s="252">
        <f t="shared" si="61"/>
        <v>5.5525582535175654E-3</v>
      </c>
      <c r="M393" s="252">
        <f t="shared" si="61"/>
        <v>7.5065214241627678E-3</v>
      </c>
      <c r="N393" s="252">
        <f t="shared" si="61"/>
        <v>9.8393798792644066E-3</v>
      </c>
      <c r="O393" s="252">
        <f t="shared" si="61"/>
        <v>1.2588624091356549E-2</v>
      </c>
      <c r="P393" s="228"/>
      <c r="Q393" s="229"/>
      <c r="R393" s="230"/>
      <c r="S393" s="230"/>
      <c r="T393" s="230"/>
      <c r="U393" s="231"/>
    </row>
    <row r="394" spans="1:140" x14ac:dyDescent="0.25">
      <c r="A394" s="228"/>
      <c r="B394" s="228"/>
      <c r="C394" s="228"/>
      <c r="D394" s="228"/>
      <c r="E394" s="228"/>
      <c r="F394" s="252"/>
      <c r="G394" s="252"/>
      <c r="H394" s="252"/>
      <c r="I394" s="252"/>
      <c r="J394" s="252"/>
      <c r="K394" s="252"/>
      <c r="L394" s="252"/>
      <c r="M394" s="252"/>
      <c r="N394" s="252"/>
      <c r="O394" s="252"/>
      <c r="P394" s="228"/>
      <c r="Q394" s="229"/>
      <c r="R394" s="233"/>
      <c r="S394" s="233"/>
      <c r="T394" s="233"/>
      <c r="U394" s="231"/>
      <c r="CJ394" s="206"/>
      <c r="CK394" s="206"/>
      <c r="CL394" s="206"/>
      <c r="CM394" s="206"/>
      <c r="CN394" s="206"/>
      <c r="CO394" s="206"/>
      <c r="CP394" s="206"/>
      <c r="CQ394" s="206"/>
      <c r="CR394" s="206"/>
      <c r="CS394" s="206"/>
      <c r="CT394" s="206"/>
    </row>
    <row r="395" spans="1:140" x14ac:dyDescent="0.25">
      <c r="A395" s="216"/>
      <c r="B395" s="216"/>
      <c r="C395" s="216"/>
      <c r="D395" s="216"/>
      <c r="E395" s="216"/>
      <c r="F395" s="216"/>
      <c r="G395" s="216"/>
      <c r="H395" s="216"/>
      <c r="I395" s="216"/>
      <c r="J395" s="216"/>
      <c r="K395" s="216"/>
      <c r="L395" s="216"/>
      <c r="M395" s="216"/>
      <c r="N395" s="216"/>
      <c r="O395" s="216"/>
      <c r="P395" s="216"/>
      <c r="Q395" s="222"/>
      <c r="R395" s="269"/>
      <c r="S395" s="269"/>
      <c r="T395" s="269"/>
      <c r="U395" s="223"/>
      <c r="CJ395" s="206"/>
      <c r="CK395" s="206"/>
      <c r="CL395" s="206"/>
      <c r="CM395" s="206"/>
      <c r="CN395" s="206"/>
      <c r="CO395" s="206"/>
      <c r="CP395" s="206"/>
      <c r="CQ395" s="206"/>
      <c r="CR395" s="206"/>
      <c r="CS395" s="206"/>
      <c r="CT395" s="206"/>
    </row>
    <row r="396" spans="1:140" x14ac:dyDescent="0.25">
      <c r="A396" s="314" t="s">
        <v>441</v>
      </c>
      <c r="B396" s="315"/>
      <c r="C396" s="316"/>
      <c r="D396" s="228"/>
      <c r="E396" s="228"/>
      <c r="F396" s="228"/>
      <c r="G396" s="228"/>
      <c r="H396" s="228"/>
      <c r="I396" s="228"/>
      <c r="J396" s="228"/>
      <c r="K396" s="228"/>
      <c r="L396" s="228"/>
      <c r="M396" s="228"/>
      <c r="N396" s="228"/>
      <c r="O396" s="228"/>
      <c r="P396" s="228"/>
      <c r="Q396" s="229"/>
      <c r="R396" s="233"/>
      <c r="S396" s="233"/>
      <c r="T396" s="233"/>
      <c r="U396" s="231"/>
      <c r="CJ396" s="206"/>
      <c r="CK396" s="206"/>
      <c r="CL396" s="206"/>
      <c r="CM396" s="206"/>
      <c r="CN396" s="206"/>
      <c r="CO396" s="206"/>
      <c r="CP396" s="206"/>
      <c r="CQ396" s="206"/>
      <c r="CR396" s="206"/>
      <c r="CS396" s="206"/>
      <c r="CT396" s="206"/>
    </row>
    <row r="397" spans="1:140" x14ac:dyDescent="0.25">
      <c r="A397" s="216"/>
      <c r="B397" s="253" t="s">
        <v>301</v>
      </c>
      <c r="C397" s="253" t="s">
        <v>438</v>
      </c>
      <c r="D397" s="216"/>
      <c r="E397" s="216"/>
      <c r="F397" s="216"/>
      <c r="G397" s="216"/>
      <c r="H397" s="216"/>
      <c r="I397" s="216"/>
      <c r="J397" s="216"/>
      <c r="K397" s="216"/>
      <c r="L397" s="216"/>
      <c r="M397" s="216"/>
      <c r="N397" s="216"/>
      <c r="O397" s="216"/>
      <c r="P397" s="216"/>
      <c r="Q397" s="222"/>
      <c r="R397" s="269"/>
      <c r="S397" s="269"/>
      <c r="T397" s="269"/>
      <c r="U397" s="223"/>
      <c r="CJ397" s="206"/>
      <c r="CK397" s="206"/>
      <c r="CL397" s="206"/>
      <c r="CM397" s="206"/>
      <c r="CN397" s="206"/>
      <c r="CO397" s="206"/>
      <c r="CP397" s="206"/>
      <c r="CQ397" s="206"/>
      <c r="CR397" s="206"/>
      <c r="CS397" s="206"/>
      <c r="CT397" s="206"/>
    </row>
    <row r="398" spans="1:140" x14ac:dyDescent="0.25">
      <c r="A398" s="228" t="s">
        <v>302</v>
      </c>
      <c r="B398" s="142">
        <v>11998806477</v>
      </c>
      <c r="C398" s="228"/>
      <c r="D398" s="228"/>
      <c r="E398" s="228"/>
      <c r="F398" s="228"/>
      <c r="G398" s="228"/>
      <c r="H398" s="228"/>
      <c r="I398" s="228"/>
      <c r="J398" s="228"/>
      <c r="K398" s="228"/>
      <c r="L398" s="228"/>
      <c r="M398" s="228"/>
      <c r="N398" s="228"/>
      <c r="O398" s="228"/>
      <c r="P398" s="228"/>
      <c r="Q398" s="229"/>
      <c r="R398" s="233"/>
      <c r="S398" s="233"/>
      <c r="T398" s="233"/>
      <c r="U398" s="231"/>
      <c r="CJ398" s="206"/>
      <c r="CK398" s="206"/>
      <c r="CL398" s="206"/>
      <c r="CM398" s="206"/>
      <c r="CN398" s="206"/>
      <c r="CO398" s="206"/>
      <c r="CP398" s="206"/>
      <c r="CQ398" s="206"/>
      <c r="CR398" s="206"/>
      <c r="CS398" s="206"/>
      <c r="CT398" s="206"/>
    </row>
    <row r="399" spans="1:140" x14ac:dyDescent="0.25">
      <c r="A399" s="216" t="s">
        <v>187</v>
      </c>
      <c r="B399" s="146">
        <v>7119808005</v>
      </c>
      <c r="C399" s="254">
        <f>B399/$B$398</f>
        <v>0.59337635111022546</v>
      </c>
      <c r="D399" s="216"/>
      <c r="E399" s="216"/>
      <c r="F399" s="216"/>
      <c r="G399" s="216"/>
      <c r="H399" s="216"/>
      <c r="I399" s="216"/>
      <c r="J399" s="216"/>
      <c r="K399" s="216"/>
      <c r="L399" s="216"/>
      <c r="M399" s="216"/>
      <c r="N399" s="216"/>
      <c r="O399" s="216"/>
      <c r="P399" s="216"/>
      <c r="Q399" s="222"/>
      <c r="R399" s="269"/>
      <c r="S399" s="269"/>
      <c r="T399" s="269"/>
      <c r="U399" s="223"/>
      <c r="CJ399" s="206"/>
      <c r="CK399" s="206"/>
      <c r="CL399" s="206"/>
      <c r="CM399" s="206"/>
      <c r="CN399" s="206"/>
      <c r="CO399" s="206"/>
      <c r="CP399" s="206"/>
      <c r="CQ399" s="206"/>
      <c r="CR399" s="206"/>
      <c r="CS399" s="206"/>
      <c r="CT399" s="206"/>
    </row>
    <row r="400" spans="1:140" x14ac:dyDescent="0.25">
      <c r="A400" s="228" t="s">
        <v>225</v>
      </c>
      <c r="B400" s="142">
        <v>1173818267</v>
      </c>
      <c r="C400" s="252">
        <f>B400/$B$398</f>
        <v>9.7827918905938033E-2</v>
      </c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  <c r="P400" s="228"/>
      <c r="Q400" s="229"/>
      <c r="R400" s="233"/>
      <c r="S400" s="233"/>
      <c r="T400" s="233"/>
      <c r="U400" s="231"/>
      <c r="CJ400" s="206"/>
      <c r="CK400" s="206"/>
      <c r="CL400" s="206"/>
      <c r="CM400" s="206"/>
      <c r="CN400" s="206"/>
      <c r="CO400" s="206"/>
      <c r="CP400" s="206"/>
      <c r="CQ400" s="206"/>
      <c r="CR400" s="206"/>
      <c r="CS400" s="206"/>
      <c r="CT400" s="206"/>
    </row>
    <row r="401" spans="1:98" x14ac:dyDescent="0.25">
      <c r="A401" s="216" t="s">
        <v>426</v>
      </c>
      <c r="B401" s="146">
        <v>748762232</v>
      </c>
      <c r="C401" s="254">
        <f>B401/$B$398</f>
        <v>6.2403059290544467E-2</v>
      </c>
      <c r="D401" s="216"/>
      <c r="E401" s="216"/>
      <c r="F401" s="216"/>
      <c r="G401" s="216"/>
      <c r="H401" s="216"/>
      <c r="I401" s="216"/>
      <c r="J401" s="216"/>
      <c r="K401" s="216"/>
      <c r="L401" s="216"/>
      <c r="M401" s="216"/>
      <c r="N401" s="216"/>
      <c r="O401" s="216"/>
      <c r="P401" s="216"/>
      <c r="Q401" s="222"/>
      <c r="R401" s="269"/>
      <c r="S401" s="269"/>
      <c r="T401" s="269"/>
      <c r="U401" s="223"/>
      <c r="CJ401" s="206"/>
      <c r="CK401" s="206"/>
      <c r="CL401" s="206"/>
      <c r="CM401" s="206"/>
      <c r="CN401" s="206"/>
      <c r="CO401" s="206"/>
      <c r="CP401" s="206"/>
      <c r="CQ401" s="206"/>
      <c r="CR401" s="206"/>
      <c r="CS401" s="206"/>
      <c r="CT401" s="206"/>
    </row>
    <row r="402" spans="1:98" x14ac:dyDescent="0.25">
      <c r="A402" s="228" t="s">
        <v>430</v>
      </c>
      <c r="B402" s="142">
        <v>501999727</v>
      </c>
      <c r="C402" s="252">
        <f>B402/$B$398</f>
        <v>4.1837471748732827E-2</v>
      </c>
      <c r="D402" s="228"/>
      <c r="E402" s="228"/>
      <c r="F402" s="228"/>
      <c r="G402" s="228"/>
      <c r="H402" s="228"/>
      <c r="I402" s="228"/>
      <c r="J402" s="228"/>
      <c r="K402" s="228"/>
      <c r="L402" s="228"/>
      <c r="M402" s="228"/>
      <c r="N402" s="228"/>
      <c r="O402" s="228"/>
      <c r="P402" s="228"/>
      <c r="Q402" s="229"/>
      <c r="R402" s="233"/>
      <c r="S402" s="233"/>
      <c r="T402" s="233"/>
      <c r="U402" s="231"/>
      <c r="CJ402" s="206"/>
      <c r="CK402" s="206"/>
      <c r="CL402" s="206"/>
      <c r="CM402" s="206"/>
      <c r="CN402" s="206"/>
      <c r="CO402" s="206"/>
      <c r="CP402" s="206"/>
      <c r="CQ402" s="206"/>
      <c r="CR402" s="206"/>
      <c r="CS402" s="206"/>
      <c r="CT402" s="206"/>
    </row>
    <row r="403" spans="1:98" x14ac:dyDescent="0.25">
      <c r="A403" s="216" t="s">
        <v>431</v>
      </c>
      <c r="B403" s="146">
        <v>448069696</v>
      </c>
      <c r="C403" s="254">
        <f>B403/$B$398</f>
        <v>3.7342855463073407E-2</v>
      </c>
      <c r="D403" s="216"/>
      <c r="E403" s="216"/>
      <c r="F403" s="216"/>
      <c r="G403" s="216"/>
      <c r="H403" s="216"/>
      <c r="I403" s="216"/>
      <c r="J403" s="216"/>
      <c r="K403" s="216"/>
      <c r="L403" s="216"/>
      <c r="M403" s="216"/>
      <c r="N403" s="216"/>
      <c r="O403" s="216"/>
      <c r="P403" s="216"/>
      <c r="Q403" s="222"/>
      <c r="R403" s="269"/>
      <c r="S403" s="269"/>
      <c r="T403" s="269"/>
      <c r="U403" s="223"/>
      <c r="CJ403" s="206"/>
      <c r="CK403" s="206"/>
      <c r="CL403" s="206"/>
      <c r="CM403" s="206"/>
      <c r="CN403" s="206"/>
      <c r="CO403" s="206"/>
      <c r="CP403" s="206"/>
      <c r="CQ403" s="206"/>
      <c r="CR403" s="206"/>
      <c r="CS403" s="206"/>
      <c r="CT403" s="206"/>
    </row>
    <row r="404" spans="1:98" x14ac:dyDescent="0.25">
      <c r="A404" s="228"/>
      <c r="B404" s="228"/>
      <c r="C404" s="228"/>
      <c r="D404" s="228"/>
      <c r="E404" s="228"/>
      <c r="F404" s="228"/>
      <c r="G404" s="228"/>
      <c r="H404" s="228"/>
      <c r="I404" s="228"/>
      <c r="J404" s="228"/>
      <c r="K404" s="228"/>
      <c r="L404" s="228"/>
      <c r="M404" s="228"/>
      <c r="N404" s="228"/>
      <c r="O404" s="228"/>
      <c r="P404" s="228"/>
      <c r="Q404" s="229"/>
      <c r="R404" s="233"/>
      <c r="S404" s="233"/>
      <c r="T404" s="233"/>
      <c r="U404" s="231"/>
      <c r="CJ404" s="206"/>
      <c r="CK404" s="206"/>
      <c r="CL404" s="206"/>
      <c r="CM404" s="206"/>
      <c r="CN404" s="206"/>
      <c r="CO404" s="206"/>
      <c r="CP404" s="206"/>
      <c r="CQ404" s="206"/>
      <c r="CR404" s="206"/>
      <c r="CS404" s="206"/>
      <c r="CT404" s="206"/>
    </row>
    <row r="405" spans="1:98" x14ac:dyDescent="0.25">
      <c r="A405" s="256" t="s">
        <v>423</v>
      </c>
      <c r="B405" s="272" t="s">
        <v>421</v>
      </c>
      <c r="C405" s="258">
        <f>SUM(C399:C404)</f>
        <v>0.83278765651851416</v>
      </c>
      <c r="D405" s="216"/>
      <c r="E405" s="216"/>
      <c r="F405" s="216"/>
      <c r="G405" s="216"/>
      <c r="H405" s="216"/>
      <c r="I405" s="216"/>
      <c r="J405" s="216"/>
      <c r="K405" s="216"/>
      <c r="L405" s="216"/>
      <c r="M405" s="216"/>
      <c r="N405" s="216"/>
      <c r="O405" s="216"/>
      <c r="P405" s="216"/>
      <c r="Q405" s="222"/>
      <c r="R405" s="269"/>
      <c r="S405" s="269"/>
      <c r="T405" s="269"/>
      <c r="U405" s="223"/>
      <c r="CJ405" s="206"/>
      <c r="CK405" s="206"/>
      <c r="CL405" s="206"/>
      <c r="CM405" s="206"/>
      <c r="CN405" s="206"/>
      <c r="CO405" s="206"/>
      <c r="CP405" s="206"/>
      <c r="CQ405" s="206"/>
      <c r="CR405" s="206"/>
      <c r="CS405" s="206"/>
      <c r="CT405" s="206"/>
    </row>
    <row r="406" spans="1:98" x14ac:dyDescent="0.25">
      <c r="A406" s="228"/>
      <c r="B406" s="228"/>
      <c r="C406" s="228"/>
      <c r="D406" s="228"/>
      <c r="E406" s="228"/>
      <c r="F406" s="228"/>
      <c r="G406" s="228"/>
      <c r="H406" s="228"/>
      <c r="I406" s="228"/>
      <c r="J406" s="228"/>
      <c r="K406" s="228"/>
      <c r="L406" s="228"/>
      <c r="M406" s="228"/>
      <c r="N406" s="228"/>
      <c r="O406" s="228"/>
      <c r="P406" s="228"/>
      <c r="Q406" s="229"/>
      <c r="R406" s="233"/>
      <c r="S406" s="233"/>
      <c r="T406" s="233"/>
      <c r="U406" s="231"/>
      <c r="CJ406" s="206"/>
      <c r="CK406" s="206"/>
      <c r="CL406" s="206"/>
      <c r="CM406" s="206"/>
      <c r="CN406" s="206"/>
      <c r="CO406" s="206"/>
      <c r="CP406" s="206"/>
      <c r="CQ406" s="206"/>
      <c r="CR406" s="206"/>
      <c r="CS406" s="206"/>
      <c r="CT406" s="206"/>
    </row>
    <row r="407" spans="1:98" x14ac:dyDescent="0.25">
      <c r="A407" s="216"/>
      <c r="B407" s="216"/>
      <c r="C407" s="216"/>
      <c r="D407" s="216"/>
      <c r="E407" s="216"/>
      <c r="F407" s="216"/>
      <c r="G407" s="216"/>
      <c r="H407" s="216"/>
      <c r="I407" s="216"/>
      <c r="J407" s="216"/>
      <c r="K407" s="216"/>
      <c r="L407" s="216"/>
      <c r="M407" s="216"/>
      <c r="N407" s="216"/>
      <c r="O407" s="216"/>
      <c r="P407" s="216"/>
      <c r="Q407" s="222"/>
      <c r="R407" s="269"/>
      <c r="S407" s="269"/>
      <c r="T407" s="269"/>
      <c r="U407" s="223"/>
      <c r="CJ407" s="206"/>
      <c r="CK407" s="206"/>
      <c r="CL407" s="206"/>
      <c r="CM407" s="206"/>
      <c r="CN407" s="206"/>
      <c r="CO407" s="206"/>
      <c r="CP407" s="206"/>
      <c r="CQ407" s="206"/>
      <c r="CR407" s="206"/>
      <c r="CS407" s="206"/>
      <c r="CT407" s="206"/>
    </row>
    <row r="408" spans="1:98" x14ac:dyDescent="0.25">
      <c r="A408" s="228"/>
      <c r="B408" s="228"/>
      <c r="C408" s="228"/>
      <c r="D408" s="228"/>
      <c r="E408" s="228"/>
      <c r="F408" s="228"/>
      <c r="G408" s="228"/>
      <c r="H408" s="228"/>
      <c r="I408" s="228"/>
      <c r="J408" s="228"/>
      <c r="K408" s="228"/>
      <c r="L408" s="228"/>
      <c r="M408" s="228"/>
      <c r="N408" s="228"/>
      <c r="O408" s="228"/>
      <c r="P408" s="228"/>
      <c r="Q408" s="229"/>
      <c r="R408" s="233"/>
      <c r="S408" s="233"/>
      <c r="T408" s="233"/>
      <c r="U408" s="231"/>
      <c r="CJ408" s="206"/>
      <c r="CK408" s="206"/>
      <c r="CL408" s="206"/>
      <c r="CM408" s="206"/>
      <c r="CN408" s="206"/>
      <c r="CO408" s="206"/>
      <c r="CP408" s="206"/>
      <c r="CQ408" s="206"/>
      <c r="CR408" s="206"/>
      <c r="CS408" s="206"/>
      <c r="CT408" s="206"/>
    </row>
    <row r="409" spans="1:98" x14ac:dyDescent="0.25">
      <c r="A409" s="216"/>
      <c r="B409" s="216"/>
      <c r="C409" s="216"/>
      <c r="D409" s="216"/>
      <c r="E409" s="216"/>
      <c r="F409" s="216"/>
      <c r="G409" s="216"/>
      <c r="H409" s="216"/>
      <c r="I409" s="216"/>
      <c r="J409" s="216"/>
      <c r="K409" s="216"/>
      <c r="L409" s="216"/>
      <c r="M409" s="216"/>
      <c r="N409" s="216"/>
      <c r="O409" s="216"/>
      <c r="P409" s="216"/>
      <c r="Q409" s="222"/>
      <c r="R409" s="269"/>
      <c r="S409" s="269"/>
      <c r="T409" s="269"/>
      <c r="U409" s="223"/>
      <c r="CJ409" s="206"/>
      <c r="CK409" s="206"/>
      <c r="CL409" s="206"/>
      <c r="CM409" s="206"/>
      <c r="CN409" s="206"/>
      <c r="CO409" s="206"/>
      <c r="CP409" s="206"/>
      <c r="CQ409" s="206"/>
      <c r="CR409" s="206"/>
      <c r="CS409" s="206"/>
      <c r="CT409" s="206"/>
    </row>
    <row r="410" spans="1:98" x14ac:dyDescent="0.25">
      <c r="A410" s="228"/>
      <c r="B410" s="228"/>
      <c r="C410" s="228"/>
      <c r="D410" s="228"/>
      <c r="E410" s="228"/>
      <c r="F410" s="228"/>
      <c r="G410" s="228"/>
      <c r="H410" s="228"/>
      <c r="I410" s="228"/>
      <c r="J410" s="228"/>
      <c r="K410" s="228"/>
      <c r="L410" s="228"/>
      <c r="M410" s="228"/>
      <c r="N410" s="228"/>
      <c r="O410" s="228"/>
      <c r="P410" s="228"/>
      <c r="Q410" s="229"/>
      <c r="R410" s="233"/>
      <c r="S410" s="233"/>
      <c r="T410" s="233"/>
      <c r="U410" s="231"/>
      <c r="CJ410" s="206"/>
      <c r="CK410" s="206"/>
      <c r="CL410" s="206"/>
      <c r="CM410" s="206"/>
      <c r="CN410" s="206"/>
      <c r="CO410" s="206"/>
      <c r="CP410" s="206"/>
      <c r="CQ410" s="206"/>
      <c r="CR410" s="206"/>
      <c r="CS410" s="206"/>
      <c r="CT410" s="206"/>
    </row>
    <row r="411" spans="1:98" ht="18.75" x14ac:dyDescent="0.35">
      <c r="A411" s="259" t="s">
        <v>337</v>
      </c>
      <c r="B411" s="301"/>
      <c r="C411" s="301"/>
      <c r="D411" s="301"/>
      <c r="E411" s="301"/>
      <c r="F411" s="301"/>
      <c r="G411" s="301"/>
      <c r="H411" s="301"/>
      <c r="I411" s="301"/>
      <c r="J411" s="301"/>
      <c r="K411" s="301"/>
      <c r="L411" s="301"/>
      <c r="M411" s="301"/>
      <c r="N411" s="301"/>
      <c r="O411" s="260"/>
      <c r="P411" s="260"/>
      <c r="Q411" s="260"/>
      <c r="R411" s="260"/>
      <c r="S411" s="260"/>
      <c r="T411" s="260"/>
      <c r="U411" s="260"/>
      <c r="CJ411" s="206"/>
      <c r="CK411" s="206"/>
      <c r="CL411" s="206"/>
      <c r="CM411" s="206"/>
      <c r="CN411" s="206"/>
      <c r="CO411" s="206"/>
      <c r="CP411" s="206"/>
      <c r="CQ411" s="206"/>
      <c r="CR411" s="206"/>
      <c r="CS411" s="206"/>
      <c r="CT411" s="206"/>
    </row>
    <row r="412" spans="1:98" x14ac:dyDescent="0.25">
      <c r="A412" s="301"/>
      <c r="B412" s="301"/>
      <c r="C412" s="301"/>
      <c r="D412" s="301"/>
      <c r="E412" s="301"/>
      <c r="F412" s="301"/>
      <c r="G412" s="301"/>
      <c r="H412" s="301"/>
      <c r="I412" s="301"/>
      <c r="J412" s="301"/>
      <c r="K412" s="301"/>
      <c r="L412" s="301"/>
      <c r="M412" s="301"/>
      <c r="N412" s="301"/>
      <c r="O412" s="260"/>
      <c r="P412" s="260"/>
      <c r="Q412" s="260"/>
      <c r="R412" s="260"/>
      <c r="S412" s="260"/>
      <c r="T412" s="260"/>
      <c r="U412" s="260"/>
      <c r="CJ412" s="206"/>
      <c r="CK412" s="206"/>
      <c r="CL412" s="206"/>
      <c r="CM412" s="206"/>
      <c r="CN412" s="206"/>
      <c r="CO412" s="206"/>
      <c r="CP412" s="206"/>
      <c r="CQ412" s="206"/>
      <c r="CR412" s="206"/>
      <c r="CS412" s="206"/>
      <c r="CT412" s="206"/>
    </row>
    <row r="413" spans="1:98" x14ac:dyDescent="0.25">
      <c r="A413" s="301"/>
      <c r="B413" s="301"/>
      <c r="C413" s="301"/>
      <c r="D413" s="301"/>
      <c r="E413" s="301"/>
      <c r="F413" s="301"/>
      <c r="G413" s="301"/>
      <c r="H413" s="301"/>
      <c r="I413" s="301"/>
      <c r="J413" s="301"/>
      <c r="K413" s="301"/>
      <c r="L413" s="301"/>
      <c r="M413" s="301"/>
      <c r="N413" s="301"/>
      <c r="O413" s="260"/>
      <c r="P413" s="260"/>
      <c r="Q413" s="260"/>
      <c r="R413" s="260"/>
      <c r="S413" s="260"/>
      <c r="T413" s="260"/>
      <c r="U413" s="260"/>
      <c r="CJ413" s="206"/>
      <c r="CK413" s="206"/>
      <c r="CL413" s="206"/>
      <c r="CM413" s="206"/>
      <c r="CN413" s="206"/>
      <c r="CO413" s="206"/>
      <c r="CP413" s="206"/>
      <c r="CQ413" s="206"/>
      <c r="CR413" s="206"/>
      <c r="CS413" s="206"/>
      <c r="CT413" s="206"/>
    </row>
    <row r="414" spans="1:98" x14ac:dyDescent="0.25">
      <c r="A414" s="301"/>
      <c r="B414" s="301"/>
      <c r="C414" s="302"/>
      <c r="D414" s="302"/>
      <c r="E414" s="302"/>
      <c r="F414" s="302"/>
      <c r="G414" s="302"/>
      <c r="H414" s="302"/>
      <c r="I414" s="302"/>
      <c r="J414" s="302"/>
      <c r="K414" s="302"/>
      <c r="L414" s="302"/>
      <c r="M414" s="260"/>
      <c r="N414" s="301"/>
      <c r="O414" s="260"/>
      <c r="P414" s="260"/>
      <c r="Q414" s="260"/>
      <c r="R414" s="260"/>
      <c r="S414" s="260"/>
      <c r="T414" s="260"/>
      <c r="U414" s="260"/>
      <c r="CJ414" s="206"/>
      <c r="CK414" s="206"/>
      <c r="CL414" s="206"/>
      <c r="CM414" s="206"/>
      <c r="CN414" s="206"/>
      <c r="CO414" s="206"/>
      <c r="CP414" s="206"/>
      <c r="CQ414" s="206"/>
      <c r="CR414" s="206"/>
      <c r="CS414" s="206"/>
      <c r="CT414" s="206"/>
    </row>
    <row r="415" spans="1:98" x14ac:dyDescent="0.25">
      <c r="A415" s="260"/>
      <c r="B415" s="260"/>
      <c r="C415" s="260"/>
      <c r="D415" s="260"/>
      <c r="E415" s="260"/>
      <c r="F415" s="260"/>
      <c r="G415" s="260"/>
      <c r="H415" s="260"/>
      <c r="I415" s="260"/>
      <c r="J415" s="260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  <c r="CJ415" s="206"/>
      <c r="CK415" s="206"/>
      <c r="CL415" s="206"/>
      <c r="CM415" s="206"/>
      <c r="CN415" s="206"/>
      <c r="CO415" s="206"/>
      <c r="CP415" s="206"/>
      <c r="CQ415" s="206"/>
      <c r="CR415" s="206"/>
      <c r="CS415" s="206"/>
      <c r="CT415" s="206"/>
    </row>
    <row r="416" spans="1:98" x14ac:dyDescent="0.25">
      <c r="A416" s="53" t="s">
        <v>381</v>
      </c>
      <c r="B416" s="261"/>
      <c r="C416" s="261"/>
      <c r="D416" s="261"/>
      <c r="E416" s="261"/>
      <c r="F416" s="261"/>
      <c r="G416" s="261"/>
      <c r="H416" s="261"/>
      <c r="I416" s="261"/>
      <c r="J416" s="261"/>
      <c r="K416" s="261"/>
      <c r="L416" s="261"/>
      <c r="M416" s="261"/>
      <c r="N416" s="261"/>
      <c r="O416" s="261"/>
      <c r="P416" s="261"/>
      <c r="Q416" s="261"/>
      <c r="R416" s="261"/>
      <c r="S416" s="261"/>
      <c r="T416" s="261"/>
      <c r="U416" s="261"/>
      <c r="CJ416" s="206"/>
      <c r="CK416" s="206"/>
      <c r="CL416" s="206"/>
      <c r="CM416" s="206"/>
      <c r="CN416" s="206"/>
      <c r="CO416" s="206"/>
      <c r="CP416" s="206"/>
      <c r="CQ416" s="206"/>
      <c r="CR416" s="206"/>
      <c r="CS416" s="206"/>
      <c r="CT416" s="206"/>
    </row>
    <row r="417" spans="1:98" x14ac:dyDescent="0.25">
      <c r="A417" s="111"/>
      <c r="B417" s="111"/>
      <c r="C417" s="112" t="s">
        <v>158</v>
      </c>
      <c r="D417" s="54" t="s">
        <v>136</v>
      </c>
      <c r="E417" s="322" t="s">
        <v>332</v>
      </c>
      <c r="F417" s="323"/>
      <c r="G417" s="323"/>
      <c r="H417" s="323"/>
      <c r="I417" s="323"/>
      <c r="J417" s="323"/>
      <c r="K417" s="323"/>
      <c r="L417" s="323"/>
      <c r="M417" s="323"/>
      <c r="N417" s="323"/>
      <c r="O417" s="324"/>
      <c r="P417" s="204" t="s">
        <v>333</v>
      </c>
      <c r="Q417" s="182"/>
      <c r="R417" s="183"/>
      <c r="S417" s="183"/>
      <c r="T417" s="183"/>
      <c r="U417" s="184"/>
      <c r="CJ417" s="206"/>
      <c r="CK417" s="206"/>
      <c r="CL417" s="206"/>
      <c r="CM417" s="206"/>
      <c r="CN417" s="206"/>
      <c r="CO417" s="206"/>
      <c r="CP417" s="206"/>
      <c r="CQ417" s="206"/>
      <c r="CR417" s="206"/>
      <c r="CS417" s="206"/>
      <c r="CT417" s="206"/>
    </row>
    <row r="418" spans="1:98" x14ac:dyDescent="0.25">
      <c r="A418" s="111" t="s">
        <v>0</v>
      </c>
      <c r="B418" s="111" t="s">
        <v>3</v>
      </c>
      <c r="C418" s="112" t="s">
        <v>157</v>
      </c>
      <c r="D418" s="54" t="s">
        <v>212</v>
      </c>
      <c r="E418" s="54" t="s">
        <v>17</v>
      </c>
      <c r="F418" s="112" t="s">
        <v>91</v>
      </c>
      <c r="G418" s="112" t="s">
        <v>92</v>
      </c>
      <c r="H418" s="112" t="s">
        <v>93</v>
      </c>
      <c r="I418" s="112" t="s">
        <v>18</v>
      </c>
      <c r="J418" s="112" t="s">
        <v>94</v>
      </c>
      <c r="K418" s="112" t="s">
        <v>19</v>
      </c>
      <c r="L418" s="112" t="s">
        <v>95</v>
      </c>
      <c r="M418" s="112" t="s">
        <v>20</v>
      </c>
      <c r="N418" s="112" t="s">
        <v>97</v>
      </c>
      <c r="O418" s="112" t="s">
        <v>98</v>
      </c>
      <c r="P418" s="204" t="s">
        <v>334</v>
      </c>
      <c r="Q418" s="209" t="s">
        <v>335</v>
      </c>
      <c r="R418" s="210"/>
      <c r="S418" s="210"/>
      <c r="T418" s="210"/>
      <c r="U418" s="211"/>
    </row>
    <row r="419" spans="1:98" x14ac:dyDescent="0.25">
      <c r="A419" s="111"/>
      <c r="B419" s="111"/>
      <c r="C419" s="111"/>
      <c r="D419" s="54" t="s">
        <v>15</v>
      </c>
      <c r="E419" s="54" t="s">
        <v>14</v>
      </c>
      <c r="F419" s="112" t="s">
        <v>14</v>
      </c>
      <c r="G419" s="112" t="s">
        <v>14</v>
      </c>
      <c r="H419" s="112" t="s">
        <v>14</v>
      </c>
      <c r="I419" s="112" t="s">
        <v>14</v>
      </c>
      <c r="J419" s="112" t="s">
        <v>14</v>
      </c>
      <c r="K419" s="112" t="s">
        <v>14</v>
      </c>
      <c r="L419" s="55" t="s">
        <v>14</v>
      </c>
      <c r="M419" s="112" t="s">
        <v>14</v>
      </c>
      <c r="N419" s="112" t="s">
        <v>14</v>
      </c>
      <c r="O419" s="112" t="s">
        <v>14</v>
      </c>
      <c r="P419" s="204" t="s">
        <v>336</v>
      </c>
      <c r="Q419" s="182"/>
      <c r="R419" s="183"/>
      <c r="S419" s="183"/>
      <c r="T419" s="183"/>
      <c r="U419" s="184"/>
    </row>
    <row r="420" spans="1:98" x14ac:dyDescent="0.25">
      <c r="A420" s="56" t="s">
        <v>347</v>
      </c>
      <c r="B420" s="100" t="str">
        <f>'Selected Routes Bulk'!K16</f>
        <v>Panamax</v>
      </c>
      <c r="C420" s="212">
        <v>1</v>
      </c>
      <c r="D420" s="213">
        <f>'Selected Routes Bulk'!T16</f>
        <v>5119</v>
      </c>
      <c r="E420" s="214">
        <f>'Environmental Inputs'!I20</f>
        <v>11.8</v>
      </c>
      <c r="F420" s="214">
        <f>'Environmental Inputs'!J20</f>
        <v>11.620000000000001</v>
      </c>
      <c r="G420" s="214">
        <f>'Environmental Inputs'!K20</f>
        <v>11.440000000000001</v>
      </c>
      <c r="H420" s="214">
        <f>'Environmental Inputs'!L20</f>
        <v>11.260000000000002</v>
      </c>
      <c r="I420" s="214">
        <f>'Environmental Inputs'!M20</f>
        <v>11.080000000000002</v>
      </c>
      <c r="J420" s="214">
        <f>'Environmental Inputs'!N20</f>
        <v>10.900000000000002</v>
      </c>
      <c r="K420" s="214">
        <f>'Environmental Inputs'!O20</f>
        <v>10.720000000000002</v>
      </c>
      <c r="L420" s="214">
        <f>'Environmental Inputs'!P20</f>
        <v>10.540000000000003</v>
      </c>
      <c r="M420" s="214">
        <f>'Environmental Inputs'!Q20</f>
        <v>10.360000000000003</v>
      </c>
      <c r="N420" s="214">
        <f>'Environmental Inputs'!R20</f>
        <v>10.180000000000003</v>
      </c>
      <c r="O420" s="214">
        <f>'Environmental Inputs'!S20</f>
        <v>10.000000000000004</v>
      </c>
      <c r="P420" s="214">
        <f>'Environmental Inputs'!T20</f>
        <v>0.18</v>
      </c>
      <c r="Q420" s="217"/>
      <c r="R420" s="218"/>
      <c r="S420" s="218"/>
      <c r="T420" s="218"/>
      <c r="U420" s="219"/>
    </row>
    <row r="421" spans="1:98" x14ac:dyDescent="0.25">
      <c r="A421" s="111"/>
      <c r="B421" s="111"/>
      <c r="C421" s="111"/>
      <c r="D421" s="111"/>
      <c r="E421" s="111"/>
      <c r="F421" s="111"/>
      <c r="G421" s="111"/>
      <c r="H421" s="111"/>
      <c r="I421" s="111"/>
      <c r="J421" s="111"/>
      <c r="K421" s="111"/>
      <c r="L421" s="111"/>
      <c r="M421" s="111"/>
      <c r="N421" s="111"/>
      <c r="O421" s="111"/>
      <c r="P421" s="111"/>
      <c r="Q421" s="111"/>
      <c r="R421" s="111"/>
      <c r="S421" s="111"/>
      <c r="T421" s="111"/>
      <c r="U421" s="111"/>
    </row>
    <row r="422" spans="1:98" x14ac:dyDescent="0.25">
      <c r="A422" s="216" t="s">
        <v>272</v>
      </c>
      <c r="B422" s="216"/>
      <c r="C422" s="216" t="s">
        <v>273</v>
      </c>
      <c r="D422" s="216"/>
      <c r="E422" s="216"/>
      <c r="F422" s="216">
        <f>'Selected Routes Bulk'!AG16-'Selected Routes Bulk'!AF16</f>
        <v>0.28000014586189792</v>
      </c>
      <c r="G422" s="216">
        <f>'Selected Routes Bulk'!AH16-'Selected Routes Bulk'!AF16</f>
        <v>0.56881148512504254</v>
      </c>
      <c r="H422" s="216">
        <f>'Selected Routes Bulk'!AI16-'Selected Routes Bulk'!AF16</f>
        <v>0.86685657946232197</v>
      </c>
      <c r="I422" s="216">
        <f>'Selected Routes Bulk'!AJ16-'Selected Routes Bulk'!AF16</f>
        <v>1.1745854494278873</v>
      </c>
      <c r="J422" s="216">
        <f>'Selected Routes Bulk'!AK16-'Selected Routes Bulk'!AF16</f>
        <v>1.4924778417042397</v>
      </c>
      <c r="K422" s="216">
        <f>'Selected Routes Bulk'!AL16-'Selected Routes Bulk'!AF16</f>
        <v>1.8210457247659981</v>
      </c>
      <c r="L422" s="216">
        <f>'Selected Routes Bulk'!AM16-'Selected Routes Bulk'!AF16</f>
        <v>2.1608360402662932</v>
      </c>
      <c r="M422" s="216">
        <f>'Selected Routes Bulk'!AN16-'Selected Routes Bulk'!AF16</f>
        <v>2.5124337412472961</v>
      </c>
      <c r="N422" s="216">
        <f>'Selected Routes Bulk'!AO16-'Selected Routes Bulk'!AF16</f>
        <v>2.8764651526755607</v>
      </c>
      <c r="O422" s="216">
        <f>'Selected Routes Bulk'!AP16-'Selected Routes Bulk'!AF16</f>
        <v>3.2536016949152469</v>
      </c>
      <c r="P422" s="216"/>
      <c r="Q422" s="222"/>
      <c r="R422" s="214"/>
      <c r="S422" s="214"/>
      <c r="T422" s="214"/>
      <c r="U422" s="223"/>
      <c r="AC422" s="206"/>
      <c r="AD422" s="206"/>
      <c r="BE422" s="206"/>
      <c r="BF422" s="206"/>
      <c r="BG422" s="206"/>
      <c r="BH422" s="207"/>
      <c r="BI422" s="207"/>
      <c r="BJ422" s="207"/>
      <c r="BK422" s="207"/>
      <c r="BL422" s="207"/>
      <c r="BM422" s="207"/>
      <c r="BN422" s="207"/>
      <c r="BO422" s="207"/>
      <c r="BP422" s="207"/>
      <c r="BQ422" s="207"/>
      <c r="BS422" s="206"/>
    </row>
    <row r="423" spans="1:98" x14ac:dyDescent="0.25">
      <c r="A423" s="228" t="str">
        <f>A372</f>
        <v>Export economy</v>
      </c>
      <c r="B423" s="228"/>
      <c r="C423" s="228" t="s">
        <v>375</v>
      </c>
      <c r="D423" s="228"/>
      <c r="E423" s="228"/>
      <c r="F423" s="228"/>
      <c r="G423" s="228"/>
      <c r="H423" s="228"/>
      <c r="I423" s="228"/>
      <c r="J423" s="228"/>
      <c r="K423" s="228"/>
      <c r="L423" s="228"/>
      <c r="M423" s="228"/>
      <c r="N423" s="228"/>
      <c r="O423" s="228"/>
      <c r="P423" s="228"/>
      <c r="Q423" s="229"/>
      <c r="R423" s="230"/>
      <c r="S423" s="230"/>
      <c r="T423" s="230"/>
      <c r="U423" s="231"/>
      <c r="AC423" s="206"/>
      <c r="AD423" s="206"/>
      <c r="BE423" s="206"/>
      <c r="BF423" s="206"/>
      <c r="BG423" s="206"/>
      <c r="BH423" s="207"/>
      <c r="BI423" s="207"/>
      <c r="BJ423" s="207"/>
      <c r="BK423" s="207"/>
      <c r="BL423" s="207"/>
      <c r="BM423" s="207"/>
      <c r="BN423" s="207"/>
      <c r="BO423" s="207"/>
      <c r="BP423" s="207"/>
      <c r="BQ423" s="207"/>
      <c r="BS423" s="206"/>
    </row>
    <row r="424" spans="1:98" x14ac:dyDescent="0.25">
      <c r="A424" s="216" t="s">
        <v>274</v>
      </c>
      <c r="B424" s="140">
        <v>2017</v>
      </c>
      <c r="C424" s="141">
        <f>19485394000000</f>
        <v>19485394000000</v>
      </c>
      <c r="D424" s="216"/>
      <c r="E424" s="216"/>
      <c r="F424" s="216"/>
      <c r="G424" s="216"/>
      <c r="H424" s="216"/>
      <c r="I424" s="216"/>
      <c r="J424" s="216"/>
      <c r="K424" s="216"/>
      <c r="L424" s="216"/>
      <c r="M424" s="216"/>
      <c r="N424" s="216"/>
      <c r="O424" s="216"/>
      <c r="P424" s="216"/>
      <c r="Q424" s="222"/>
      <c r="R424" s="214"/>
      <c r="S424" s="214"/>
      <c r="T424" s="214"/>
      <c r="U424" s="223"/>
      <c r="AC424" s="206"/>
      <c r="AD424" s="206"/>
      <c r="BE424" s="206"/>
      <c r="BF424" s="206"/>
      <c r="BG424" s="206"/>
      <c r="BH424" s="207"/>
      <c r="BI424" s="207"/>
      <c r="BJ424" s="207"/>
      <c r="BK424" s="207"/>
      <c r="BL424" s="207"/>
      <c r="BM424" s="207"/>
      <c r="BN424" s="207"/>
      <c r="BO424" s="207"/>
      <c r="BP424" s="207"/>
      <c r="BQ424" s="207"/>
      <c r="BS424" s="206"/>
    </row>
    <row r="425" spans="1:98" x14ac:dyDescent="0.25">
      <c r="A425" s="228" t="s">
        <v>163</v>
      </c>
      <c r="B425" s="232"/>
      <c r="C425" s="275" t="s">
        <v>200</v>
      </c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9"/>
      <c r="R425" s="233"/>
      <c r="S425" s="233"/>
      <c r="T425" s="233"/>
      <c r="U425" s="231"/>
      <c r="AC425" s="206"/>
      <c r="AD425" s="206"/>
      <c r="BE425" s="206"/>
      <c r="BF425" s="206"/>
      <c r="BG425" s="206"/>
      <c r="BH425" s="207"/>
      <c r="BI425" s="207"/>
      <c r="BJ425" s="207"/>
      <c r="BK425" s="207"/>
      <c r="BL425" s="207"/>
      <c r="BM425" s="207"/>
      <c r="BN425" s="207"/>
      <c r="BO425" s="207"/>
      <c r="BP425" s="207"/>
      <c r="BQ425" s="207"/>
      <c r="BS425" s="206"/>
    </row>
    <row r="426" spans="1:98" x14ac:dyDescent="0.25">
      <c r="A426" s="216" t="str">
        <f>A375</f>
        <v>Economy of destination</v>
      </c>
      <c r="B426" s="234"/>
      <c r="C426" s="216" t="s">
        <v>187</v>
      </c>
      <c r="D426" s="216"/>
      <c r="E426" s="216"/>
      <c r="F426" s="216"/>
      <c r="G426" s="216"/>
      <c r="H426" s="216"/>
      <c r="I426" s="216"/>
      <c r="J426" s="216"/>
      <c r="K426" s="216"/>
      <c r="L426" s="216"/>
      <c r="M426" s="216"/>
      <c r="N426" s="216"/>
      <c r="O426" s="216"/>
      <c r="P426" s="216"/>
      <c r="Q426" s="222"/>
      <c r="R426" s="214"/>
      <c r="S426" s="214"/>
      <c r="T426" s="214"/>
      <c r="U426" s="223"/>
      <c r="AC426" s="206"/>
      <c r="AD426" s="206"/>
      <c r="BE426" s="206"/>
      <c r="BF426" s="206"/>
      <c r="BG426" s="206"/>
      <c r="BH426" s="207"/>
      <c r="BI426" s="207"/>
      <c r="BJ426" s="207"/>
      <c r="BK426" s="207"/>
      <c r="BL426" s="207"/>
      <c r="BM426" s="207"/>
      <c r="BN426" s="207"/>
      <c r="BO426" s="207"/>
      <c r="BP426" s="207"/>
      <c r="BQ426" s="207"/>
      <c r="BS426" s="206"/>
    </row>
    <row r="427" spans="1:98" x14ac:dyDescent="0.25">
      <c r="A427" s="228" t="s">
        <v>165</v>
      </c>
      <c r="B427" s="232"/>
      <c r="C427" s="228" t="s">
        <v>201</v>
      </c>
      <c r="D427" s="228"/>
      <c r="E427" s="228"/>
      <c r="F427" s="228"/>
      <c r="G427" s="228"/>
      <c r="H427" s="228"/>
      <c r="I427" s="228"/>
      <c r="J427" s="228"/>
      <c r="K427" s="228"/>
      <c r="L427" s="228"/>
      <c r="M427" s="228"/>
      <c r="N427" s="228"/>
      <c r="O427" s="228"/>
      <c r="P427" s="228"/>
      <c r="Q427" s="229"/>
      <c r="R427" s="230"/>
      <c r="S427" s="230"/>
      <c r="T427" s="230"/>
      <c r="U427" s="231"/>
      <c r="AC427" s="206"/>
      <c r="AD427" s="206"/>
      <c r="BE427" s="206"/>
      <c r="BF427" s="206"/>
      <c r="BG427" s="206"/>
      <c r="BH427" s="207"/>
      <c r="BI427" s="207"/>
      <c r="BJ427" s="207"/>
      <c r="BK427" s="207"/>
      <c r="BL427" s="207"/>
      <c r="BM427" s="207"/>
      <c r="BN427" s="207"/>
      <c r="BO427" s="207"/>
      <c r="BP427" s="207"/>
      <c r="BQ427" s="207"/>
      <c r="BS427" s="206"/>
    </row>
    <row r="428" spans="1:98" x14ac:dyDescent="0.25">
      <c r="A428" s="216" t="s">
        <v>275</v>
      </c>
      <c r="B428" s="234"/>
      <c r="C428" s="140">
        <v>1201</v>
      </c>
      <c r="D428" s="216"/>
      <c r="E428" s="216"/>
      <c r="F428" s="216"/>
      <c r="G428" s="216"/>
      <c r="H428" s="216"/>
      <c r="I428" s="216"/>
      <c r="J428" s="216"/>
      <c r="K428" s="216"/>
      <c r="L428" s="216"/>
      <c r="M428" s="216"/>
      <c r="N428" s="216"/>
      <c r="O428" s="216"/>
      <c r="P428" s="216"/>
      <c r="Q428" s="222"/>
      <c r="R428" s="214"/>
      <c r="S428" s="214"/>
      <c r="T428" s="214"/>
      <c r="U428" s="223"/>
      <c r="AC428" s="206"/>
      <c r="AD428" s="206"/>
      <c r="BE428" s="206"/>
      <c r="BF428" s="206"/>
      <c r="BG428" s="206"/>
      <c r="BH428" s="207"/>
      <c r="BI428" s="207"/>
      <c r="BJ428" s="207"/>
      <c r="BK428" s="207"/>
      <c r="BL428" s="207"/>
      <c r="BM428" s="207"/>
      <c r="BN428" s="207"/>
      <c r="BO428" s="207"/>
      <c r="BP428" s="207"/>
      <c r="BQ428" s="207"/>
      <c r="BS428" s="206"/>
    </row>
    <row r="429" spans="1:98" x14ac:dyDescent="0.25">
      <c r="A429" s="228" t="s">
        <v>278</v>
      </c>
      <c r="B429" s="232"/>
      <c r="C429" s="142" t="s">
        <v>432</v>
      </c>
      <c r="D429" s="228"/>
      <c r="E429" s="228"/>
      <c r="F429" s="228"/>
      <c r="G429" s="228"/>
      <c r="H429" s="228"/>
      <c r="I429" s="228"/>
      <c r="J429" s="228"/>
      <c r="K429" s="228"/>
      <c r="L429" s="228"/>
      <c r="M429" s="228"/>
      <c r="N429" s="228"/>
      <c r="O429" s="228"/>
      <c r="P429" s="228"/>
      <c r="Q429" s="229"/>
      <c r="R429" s="233"/>
      <c r="S429" s="233"/>
      <c r="T429" s="233"/>
      <c r="U429" s="231"/>
      <c r="AC429" s="206"/>
      <c r="AD429" s="206"/>
      <c r="BE429" s="206"/>
      <c r="BF429" s="206"/>
      <c r="BG429" s="206"/>
      <c r="BH429" s="207"/>
      <c r="BI429" s="207"/>
      <c r="BJ429" s="207"/>
      <c r="BK429" s="207"/>
      <c r="BL429" s="207"/>
      <c r="BM429" s="207"/>
      <c r="BN429" s="207"/>
      <c r="BO429" s="207"/>
      <c r="BP429" s="207"/>
      <c r="BQ429" s="207"/>
      <c r="BS429" s="206"/>
    </row>
    <row r="430" spans="1:98" x14ac:dyDescent="0.25">
      <c r="A430" s="216" t="s">
        <v>279</v>
      </c>
      <c r="B430" s="140">
        <v>2017</v>
      </c>
      <c r="C430" s="146">
        <v>31689830357</v>
      </c>
      <c r="D430" s="216"/>
      <c r="E430" s="216"/>
      <c r="F430" s="216"/>
      <c r="G430" s="216"/>
      <c r="H430" s="216"/>
      <c r="I430" s="216"/>
      <c r="J430" s="216"/>
      <c r="K430" s="216"/>
      <c r="L430" s="216"/>
      <c r="M430" s="216"/>
      <c r="N430" s="216"/>
      <c r="O430" s="216"/>
      <c r="P430" s="216"/>
      <c r="Q430" s="222"/>
      <c r="R430" s="214"/>
      <c r="S430" s="214"/>
      <c r="T430" s="214"/>
      <c r="U430" s="223"/>
      <c r="AC430" s="206"/>
      <c r="AD430" s="206"/>
      <c r="BE430" s="206"/>
      <c r="BF430" s="206"/>
      <c r="BG430" s="206"/>
      <c r="BH430" s="207"/>
      <c r="BI430" s="207"/>
      <c r="BJ430" s="207"/>
      <c r="BK430" s="207"/>
      <c r="BL430" s="207"/>
      <c r="BM430" s="207"/>
      <c r="BN430" s="207"/>
      <c r="BO430" s="207"/>
      <c r="BP430" s="207"/>
      <c r="BQ430" s="207"/>
      <c r="BS430" s="206"/>
    </row>
    <row r="431" spans="1:98" x14ac:dyDescent="0.25">
      <c r="A431" s="228" t="s">
        <v>280</v>
      </c>
      <c r="B431" s="145">
        <v>2017</v>
      </c>
      <c r="C431" s="147">
        <v>12224802399</v>
      </c>
      <c r="D431" s="228"/>
      <c r="E431" s="228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9"/>
      <c r="R431" s="230"/>
      <c r="S431" s="230"/>
      <c r="T431" s="230"/>
      <c r="U431" s="231"/>
      <c r="AC431" s="206"/>
      <c r="AD431" s="206"/>
      <c r="BE431" s="206"/>
      <c r="BF431" s="206"/>
      <c r="BG431" s="206"/>
      <c r="BH431" s="207"/>
      <c r="BI431" s="207"/>
      <c r="BJ431" s="207"/>
      <c r="BK431" s="207"/>
      <c r="BL431" s="207"/>
      <c r="BM431" s="207"/>
      <c r="BN431" s="207"/>
      <c r="BO431" s="207"/>
      <c r="BP431" s="207"/>
      <c r="BQ431" s="207"/>
      <c r="BS431" s="206"/>
    </row>
    <row r="432" spans="1:98" x14ac:dyDescent="0.25">
      <c r="A432" s="103" t="s">
        <v>433</v>
      </c>
      <c r="B432" s="234"/>
      <c r="C432" s="295">
        <f>C431/C424</f>
        <v>6.2738286939437822E-4</v>
      </c>
      <c r="D432" s="216"/>
      <c r="E432" s="216"/>
      <c r="F432" s="216"/>
      <c r="G432" s="216"/>
      <c r="H432" s="216"/>
      <c r="I432" s="216"/>
      <c r="J432" s="216"/>
      <c r="K432" s="216"/>
      <c r="L432" s="216"/>
      <c r="M432" s="216"/>
      <c r="N432" s="216"/>
      <c r="O432" s="216"/>
      <c r="P432" s="216"/>
      <c r="Q432" s="222"/>
      <c r="R432" s="214"/>
      <c r="S432" s="214"/>
      <c r="T432" s="214"/>
      <c r="U432" s="223"/>
      <c r="AC432" s="206"/>
      <c r="AD432" s="206"/>
      <c r="BE432" s="206"/>
      <c r="BF432" s="206"/>
      <c r="BG432" s="206"/>
      <c r="BH432" s="207"/>
      <c r="BI432" s="207"/>
      <c r="BJ432" s="207"/>
      <c r="BK432" s="207"/>
      <c r="BL432" s="207"/>
      <c r="BM432" s="207"/>
      <c r="BN432" s="207"/>
      <c r="BO432" s="207"/>
      <c r="BP432" s="207"/>
      <c r="BQ432" s="207"/>
      <c r="BS432" s="206"/>
    </row>
    <row r="433" spans="1:140" x14ac:dyDescent="0.25">
      <c r="A433" s="228" t="s">
        <v>289</v>
      </c>
      <c r="B433" s="228"/>
      <c r="C433" s="300">
        <f>C431/C430</f>
        <v>0.38576421082985224</v>
      </c>
      <c r="D433" s="228"/>
      <c r="E433" s="228"/>
      <c r="F433" s="228"/>
      <c r="G433" s="228"/>
      <c r="H433" s="228"/>
      <c r="I433" s="228"/>
      <c r="J433" s="228"/>
      <c r="K433" s="228"/>
      <c r="L433" s="228"/>
      <c r="M433" s="228"/>
      <c r="N433" s="228"/>
      <c r="O433" s="228"/>
      <c r="P433" s="228"/>
      <c r="Q433" s="229"/>
      <c r="R433" s="233"/>
      <c r="S433" s="233"/>
      <c r="T433" s="233"/>
      <c r="U433" s="231"/>
      <c r="AC433" s="206"/>
      <c r="AD433" s="206"/>
      <c r="BE433" s="206"/>
      <c r="BF433" s="206"/>
      <c r="BG433" s="206"/>
      <c r="BH433" s="207"/>
      <c r="BI433" s="207"/>
      <c r="BJ433" s="207"/>
      <c r="BK433" s="207"/>
      <c r="BL433" s="207"/>
      <c r="BM433" s="207"/>
      <c r="BN433" s="207"/>
      <c r="BO433" s="207"/>
      <c r="BP433" s="207"/>
      <c r="BQ433" s="207"/>
      <c r="BS433" s="206"/>
    </row>
    <row r="434" spans="1:140" x14ac:dyDescent="0.25">
      <c r="A434" s="216" t="s">
        <v>290</v>
      </c>
      <c r="B434" s="216"/>
      <c r="C434" s="149">
        <f>'Selected Routes Bulk'!G16*'Selected Routes Bulk'!J16</f>
        <v>40196400</v>
      </c>
      <c r="D434" s="216"/>
      <c r="E434" s="216"/>
      <c r="F434" s="216"/>
      <c r="G434" s="216"/>
      <c r="H434" s="216"/>
      <c r="I434" s="216"/>
      <c r="J434" s="216"/>
      <c r="K434" s="216"/>
      <c r="L434" s="216"/>
      <c r="M434" s="216"/>
      <c r="N434" s="216"/>
      <c r="O434" s="216"/>
      <c r="P434" s="216"/>
      <c r="Q434" s="222"/>
      <c r="R434" s="214"/>
      <c r="S434" s="214"/>
      <c r="T434" s="214"/>
      <c r="U434" s="223"/>
      <c r="AC434" s="206"/>
      <c r="AD434" s="206"/>
      <c r="BE434" s="206"/>
      <c r="BF434" s="206"/>
      <c r="BG434" s="206"/>
      <c r="BH434" s="207"/>
      <c r="BI434" s="207"/>
      <c r="BJ434" s="207"/>
      <c r="BK434" s="207"/>
      <c r="BL434" s="207"/>
      <c r="BM434" s="207"/>
      <c r="BN434" s="207"/>
      <c r="BO434" s="207"/>
      <c r="BP434" s="207"/>
      <c r="BQ434" s="207"/>
      <c r="BS434" s="206"/>
    </row>
    <row r="435" spans="1:140" x14ac:dyDescent="0.25">
      <c r="A435" s="228"/>
      <c r="B435" s="228"/>
      <c r="C435" s="296"/>
      <c r="D435" s="228"/>
      <c r="E435" s="228"/>
      <c r="F435" s="228"/>
      <c r="G435" s="228"/>
      <c r="H435" s="228"/>
      <c r="I435" s="228"/>
      <c r="J435" s="228"/>
      <c r="K435" s="228"/>
      <c r="L435" s="228"/>
      <c r="M435" s="228"/>
      <c r="N435" s="228"/>
      <c r="O435" s="228"/>
      <c r="P435" s="228"/>
      <c r="Q435" s="229"/>
      <c r="R435" s="230"/>
      <c r="S435" s="230"/>
      <c r="T435" s="230"/>
      <c r="U435" s="231"/>
      <c r="AC435" s="206"/>
      <c r="AD435" s="206"/>
      <c r="BE435" s="206"/>
      <c r="BF435" s="206"/>
      <c r="BG435" s="206"/>
      <c r="BH435" s="207"/>
      <c r="BI435" s="207"/>
      <c r="BJ435" s="207"/>
      <c r="BK435" s="207"/>
      <c r="BL435" s="207"/>
      <c r="BM435" s="207"/>
      <c r="BN435" s="207"/>
      <c r="BO435" s="207"/>
      <c r="BP435" s="207"/>
      <c r="BQ435" s="207"/>
      <c r="BS435" s="206"/>
    </row>
    <row r="436" spans="1:140" s="241" customFormat="1" x14ac:dyDescent="0.25">
      <c r="A436" s="317" t="s">
        <v>341</v>
      </c>
      <c r="B436" s="318"/>
      <c r="C436" s="319"/>
      <c r="D436" s="317" t="s">
        <v>339</v>
      </c>
      <c r="E436" s="318"/>
      <c r="F436" s="318"/>
      <c r="G436" s="318"/>
      <c r="H436" s="318"/>
      <c r="I436" s="318"/>
      <c r="J436" s="318"/>
      <c r="K436" s="318"/>
      <c r="L436" s="318"/>
      <c r="M436" s="318"/>
      <c r="N436" s="318"/>
      <c r="O436" s="319"/>
      <c r="P436" s="237"/>
      <c r="Q436" s="238"/>
      <c r="R436" s="239"/>
      <c r="S436" s="239"/>
      <c r="T436" s="239"/>
      <c r="U436" s="240"/>
      <c r="CG436" s="242"/>
      <c r="CH436" s="242"/>
      <c r="CI436" s="242"/>
      <c r="CJ436" s="243"/>
      <c r="CK436" s="243"/>
      <c r="CL436" s="243"/>
      <c r="CM436" s="243"/>
      <c r="CN436" s="243"/>
      <c r="CO436" s="243"/>
      <c r="CP436" s="243"/>
      <c r="CQ436" s="243"/>
      <c r="CR436" s="243"/>
      <c r="CS436" s="243"/>
      <c r="CU436" s="242"/>
      <c r="CV436" s="242"/>
      <c r="CW436" s="242"/>
      <c r="CX436" s="242"/>
      <c r="CY436" s="242"/>
      <c r="CZ436" s="242"/>
      <c r="DA436" s="242"/>
      <c r="DB436" s="242"/>
      <c r="DC436" s="242"/>
      <c r="DD436" s="242"/>
      <c r="DE436" s="242"/>
      <c r="DF436" s="242"/>
      <c r="DG436" s="242"/>
      <c r="DH436" s="242"/>
      <c r="DI436" s="242"/>
      <c r="DJ436" s="242"/>
      <c r="DK436" s="242"/>
      <c r="DL436" s="242"/>
      <c r="DM436" s="242"/>
      <c r="DN436" s="242"/>
      <c r="DO436" s="242"/>
      <c r="DP436" s="242"/>
      <c r="DQ436" s="242"/>
      <c r="DR436" s="242"/>
      <c r="DS436" s="242"/>
      <c r="DT436" s="242"/>
      <c r="DU436" s="242"/>
      <c r="EJ436" s="244"/>
    </row>
    <row r="437" spans="1:140" x14ac:dyDescent="0.25">
      <c r="A437" s="228" t="s">
        <v>295</v>
      </c>
      <c r="B437" s="117">
        <v>0.05</v>
      </c>
      <c r="C437" s="246" t="s">
        <v>359</v>
      </c>
      <c r="D437" s="228"/>
      <c r="E437" s="228"/>
      <c r="F437" s="275">
        <f t="shared" ref="F437:O437" si="62">($C$431*$B$437)*(F422/365.25)</f>
        <v>468575.83228649962</v>
      </c>
      <c r="G437" s="275">
        <f t="shared" si="62"/>
        <v>951897.05789669731</v>
      </c>
      <c r="H437" s="275">
        <f t="shared" si="62"/>
        <v>1450670.8271320914</v>
      </c>
      <c r="I437" s="247">
        <f t="shared" si="62"/>
        <v>1965650.2422993199</v>
      </c>
      <c r="J437" s="247">
        <f t="shared" si="62"/>
        <v>2497638.1519124345</v>
      </c>
      <c r="K437" s="247">
        <f t="shared" si="62"/>
        <v>3047491.3271468952</v>
      </c>
      <c r="L437" s="247">
        <f t="shared" si="62"/>
        <v>3616125.0662413472</v>
      </c>
      <c r="M437" s="247">
        <f t="shared" si="62"/>
        <v>4204518.2788950708</v>
      </c>
      <c r="N437" s="247">
        <f t="shared" si="62"/>
        <v>4813719.1100709233</v>
      </c>
      <c r="O437" s="247">
        <f t="shared" si="62"/>
        <v>5444851.1711691143</v>
      </c>
      <c r="P437" s="228"/>
      <c r="Q437" s="229"/>
      <c r="R437" s="233"/>
      <c r="S437" s="233"/>
      <c r="T437" s="233"/>
      <c r="U437" s="231"/>
      <c r="AC437" s="206"/>
      <c r="AD437" s="206"/>
      <c r="BE437" s="206"/>
      <c r="BF437" s="206"/>
      <c r="BG437" s="206"/>
      <c r="BH437" s="207"/>
      <c r="BI437" s="207"/>
      <c r="BJ437" s="207"/>
      <c r="BK437" s="207"/>
      <c r="BL437" s="207"/>
      <c r="BM437" s="207"/>
      <c r="BN437" s="207"/>
      <c r="BO437" s="207"/>
      <c r="BP437" s="207"/>
      <c r="BQ437" s="207"/>
      <c r="BS437" s="206"/>
    </row>
    <row r="438" spans="1:140" x14ac:dyDescent="0.25">
      <c r="A438" s="216" t="s">
        <v>296</v>
      </c>
      <c r="B438" s="118">
        <v>0.05</v>
      </c>
      <c r="C438" s="248" t="s">
        <v>360</v>
      </c>
      <c r="D438" s="216"/>
      <c r="E438" s="216"/>
      <c r="F438" s="276">
        <f t="shared" ref="F438:O438" si="63">($C$431*$B$438)*(F422/365.25)</f>
        <v>468575.83228649962</v>
      </c>
      <c r="G438" s="276">
        <f t="shared" si="63"/>
        <v>951897.05789669731</v>
      </c>
      <c r="H438" s="276">
        <f t="shared" si="63"/>
        <v>1450670.8271320914</v>
      </c>
      <c r="I438" s="249">
        <f t="shared" si="63"/>
        <v>1965650.2422993199</v>
      </c>
      <c r="J438" s="249">
        <f t="shared" si="63"/>
        <v>2497638.1519124345</v>
      </c>
      <c r="K438" s="249">
        <f t="shared" si="63"/>
        <v>3047491.3271468952</v>
      </c>
      <c r="L438" s="249">
        <f t="shared" si="63"/>
        <v>3616125.0662413472</v>
      </c>
      <c r="M438" s="249">
        <f t="shared" si="63"/>
        <v>4204518.2788950708</v>
      </c>
      <c r="N438" s="249">
        <f t="shared" si="63"/>
        <v>4813719.1100709233</v>
      </c>
      <c r="O438" s="249">
        <f t="shared" si="63"/>
        <v>5444851.1711691143</v>
      </c>
      <c r="P438" s="216"/>
      <c r="Q438" s="222"/>
      <c r="R438" s="269"/>
      <c r="S438" s="269"/>
      <c r="T438" s="269"/>
      <c r="U438" s="223"/>
      <c r="AC438" s="206"/>
      <c r="AD438" s="206"/>
      <c r="BE438" s="206"/>
      <c r="BF438" s="206"/>
      <c r="BG438" s="206"/>
      <c r="BH438" s="207"/>
      <c r="BI438" s="207"/>
      <c r="BJ438" s="207"/>
      <c r="BK438" s="207"/>
      <c r="BL438" s="207"/>
      <c r="BM438" s="207"/>
      <c r="BN438" s="207"/>
      <c r="BO438" s="207"/>
      <c r="BP438" s="207"/>
      <c r="BQ438" s="207"/>
      <c r="BS438" s="206"/>
    </row>
    <row r="439" spans="1:140" x14ac:dyDescent="0.25">
      <c r="A439" s="228" t="s">
        <v>297</v>
      </c>
      <c r="B439" s="117">
        <v>0.02</v>
      </c>
      <c r="C439" s="246" t="s">
        <v>361</v>
      </c>
      <c r="D439" s="228"/>
      <c r="E439" s="228"/>
      <c r="F439" s="275">
        <f t="shared" ref="F439:O439" si="64">($C$431*$B$439)*(F422/365.25)</f>
        <v>187430.33291459986</v>
      </c>
      <c r="G439" s="275">
        <f t="shared" si="64"/>
        <v>380758.82315867889</v>
      </c>
      <c r="H439" s="275">
        <f t="shared" si="64"/>
        <v>580268.3308528366</v>
      </c>
      <c r="I439" s="247">
        <f t="shared" si="64"/>
        <v>786260.09691972798</v>
      </c>
      <c r="J439" s="247">
        <f t="shared" si="64"/>
        <v>999055.26076497382</v>
      </c>
      <c r="K439" s="247">
        <f t="shared" si="64"/>
        <v>1218996.5308587581</v>
      </c>
      <c r="L439" s="247">
        <f t="shared" si="64"/>
        <v>1446450.0264965389</v>
      </c>
      <c r="M439" s="247">
        <f t="shared" si="64"/>
        <v>1681807.3115580285</v>
      </c>
      <c r="N439" s="247">
        <f t="shared" si="64"/>
        <v>1925487.6440283693</v>
      </c>
      <c r="O439" s="247">
        <f t="shared" si="64"/>
        <v>2177940.4684676458</v>
      </c>
      <c r="P439" s="228"/>
      <c r="Q439" s="229"/>
      <c r="R439" s="233"/>
      <c r="S439" s="233"/>
      <c r="T439" s="233"/>
      <c r="U439" s="231"/>
      <c r="AC439" s="206"/>
      <c r="AD439" s="206"/>
      <c r="BE439" s="206"/>
      <c r="BF439" s="206"/>
      <c r="BG439" s="206"/>
      <c r="BH439" s="207"/>
      <c r="BI439" s="207"/>
      <c r="BJ439" s="207"/>
      <c r="BK439" s="207"/>
      <c r="BL439" s="207"/>
      <c r="BM439" s="207"/>
      <c r="BN439" s="207"/>
      <c r="BO439" s="207"/>
      <c r="BP439" s="207"/>
      <c r="BQ439" s="207"/>
      <c r="BS439" s="206"/>
    </row>
    <row r="440" spans="1:140" x14ac:dyDescent="0.25">
      <c r="A440" s="237" t="s">
        <v>298</v>
      </c>
      <c r="B440" s="237"/>
      <c r="C440" s="237"/>
      <c r="D440" s="237"/>
      <c r="E440" s="237"/>
      <c r="F440" s="277">
        <f t="shared" ref="F440:O440" si="65">SUM(F437:F439)</f>
        <v>1124581.997487599</v>
      </c>
      <c r="G440" s="277">
        <f t="shared" si="65"/>
        <v>2284552.9389520735</v>
      </c>
      <c r="H440" s="277">
        <f t="shared" si="65"/>
        <v>3481609.9851170192</v>
      </c>
      <c r="I440" s="251">
        <f t="shared" si="65"/>
        <v>4717560.5815183679</v>
      </c>
      <c r="J440" s="251">
        <f t="shared" si="65"/>
        <v>5994331.5645898432</v>
      </c>
      <c r="K440" s="251">
        <f t="shared" si="65"/>
        <v>7313979.1851525484</v>
      </c>
      <c r="L440" s="251">
        <f t="shared" si="65"/>
        <v>8678700.1589792334</v>
      </c>
      <c r="M440" s="251">
        <f t="shared" si="65"/>
        <v>10090843.86934817</v>
      </c>
      <c r="N440" s="251">
        <f t="shared" si="65"/>
        <v>11552925.864170216</v>
      </c>
      <c r="O440" s="251">
        <f t="shared" si="65"/>
        <v>13067642.810805874</v>
      </c>
      <c r="P440" s="237"/>
      <c r="Q440" s="238"/>
      <c r="R440" s="271"/>
      <c r="S440" s="271"/>
      <c r="T440" s="271"/>
      <c r="U440" s="240"/>
      <c r="AC440" s="206"/>
      <c r="AD440" s="206"/>
      <c r="BE440" s="206"/>
      <c r="BF440" s="206"/>
      <c r="BG440" s="206"/>
      <c r="BH440" s="207"/>
      <c r="BI440" s="207"/>
      <c r="BJ440" s="207"/>
      <c r="BK440" s="207"/>
      <c r="BL440" s="207"/>
      <c r="BM440" s="207"/>
      <c r="BN440" s="207"/>
      <c r="BO440" s="207"/>
      <c r="BP440" s="207"/>
      <c r="BQ440" s="207"/>
      <c r="BS440" s="206"/>
    </row>
    <row r="441" spans="1:140" x14ac:dyDescent="0.25">
      <c r="A441" s="228" t="s">
        <v>300</v>
      </c>
      <c r="B441" s="228"/>
      <c r="C441" s="228"/>
      <c r="D441" s="228"/>
      <c r="E441" s="228"/>
      <c r="F441" s="252">
        <f t="shared" ref="F441:O441" si="66">F440/$C$431</f>
        <v>9.1991834369412043E-5</v>
      </c>
      <c r="G441" s="252">
        <f t="shared" si="66"/>
        <v>1.868785166735253E-4</v>
      </c>
      <c r="H441" s="252">
        <f t="shared" si="66"/>
        <v>2.8479887620938706E-4</v>
      </c>
      <c r="I441" s="252">
        <f t="shared" si="66"/>
        <v>3.8590076367240656E-4</v>
      </c>
      <c r="J441" s="252">
        <f t="shared" si="66"/>
        <v>4.9034179604246072E-4</v>
      </c>
      <c r="K441" s="252">
        <f t="shared" si="66"/>
        <v>5.9829017651449629E-4</v>
      </c>
      <c r="L441" s="252">
        <f t="shared" si="66"/>
        <v>7.0992559844477803E-4</v>
      </c>
      <c r="M441" s="252">
        <f t="shared" si="66"/>
        <v>8.2544024353093921E-4</v>
      </c>
      <c r="N441" s="252">
        <f t="shared" si="66"/>
        <v>9.4503988588930121E-4</v>
      </c>
      <c r="O441" s="252">
        <f t="shared" si="66"/>
        <v>1.0689451153725658E-3</v>
      </c>
      <c r="P441" s="228"/>
      <c r="Q441" s="229"/>
      <c r="R441" s="233"/>
      <c r="S441" s="233"/>
      <c r="T441" s="233"/>
      <c r="U441" s="231"/>
      <c r="AC441" s="206"/>
      <c r="AD441" s="206"/>
      <c r="BE441" s="206"/>
      <c r="BF441" s="206"/>
      <c r="BG441" s="206"/>
      <c r="BH441" s="207"/>
      <c r="BI441" s="207"/>
      <c r="BJ441" s="207"/>
      <c r="BK441" s="207"/>
      <c r="BL441" s="207"/>
      <c r="BM441" s="207"/>
      <c r="BN441" s="207"/>
      <c r="BO441" s="207"/>
      <c r="BP441" s="207"/>
      <c r="BQ441" s="207"/>
      <c r="BS441" s="206"/>
    </row>
    <row r="442" spans="1:140" x14ac:dyDescent="0.25">
      <c r="A442" s="228"/>
      <c r="B442" s="228"/>
      <c r="C442" s="228"/>
      <c r="D442" s="228"/>
      <c r="E442" s="228"/>
      <c r="F442" s="252"/>
      <c r="G442" s="252"/>
      <c r="H442" s="252"/>
      <c r="I442" s="252"/>
      <c r="J442" s="252"/>
      <c r="K442" s="252"/>
      <c r="L442" s="252"/>
      <c r="M442" s="252"/>
      <c r="N442" s="252"/>
      <c r="O442" s="252"/>
      <c r="P442" s="228"/>
      <c r="Q442" s="229"/>
      <c r="R442" s="233"/>
      <c r="S442" s="233"/>
      <c r="T442" s="233"/>
      <c r="U442" s="231"/>
      <c r="AC442" s="206"/>
      <c r="AD442" s="206"/>
      <c r="BE442" s="206"/>
      <c r="BF442" s="206"/>
      <c r="BG442" s="206"/>
      <c r="BH442" s="207"/>
      <c r="BI442" s="207"/>
      <c r="BJ442" s="207"/>
      <c r="BK442" s="207"/>
      <c r="BL442" s="207"/>
      <c r="BM442" s="207"/>
      <c r="BN442" s="207"/>
      <c r="BO442" s="207"/>
      <c r="BP442" s="207"/>
      <c r="BQ442" s="207"/>
      <c r="BS442" s="206"/>
    </row>
    <row r="443" spans="1:140" x14ac:dyDescent="0.25">
      <c r="A443" s="228" t="s">
        <v>447</v>
      </c>
      <c r="B443" s="228"/>
      <c r="C443" s="228"/>
      <c r="D443" s="228"/>
      <c r="E443" s="228"/>
      <c r="F443" s="303">
        <f>F440*F422</f>
        <v>314883.12333019223</v>
      </c>
      <c r="G443" s="303">
        <f>G440*G422</f>
        <v>1299479.9500521095</v>
      </c>
      <c r="H443" s="303">
        <f t="shared" ref="H443:O443" si="67">H440*H422</f>
        <v>3018056.5227204049</v>
      </c>
      <c r="I443" s="303">
        <f t="shared" si="67"/>
        <v>5541178.0158460373</v>
      </c>
      <c r="J443" s="303">
        <f t="shared" si="67"/>
        <v>8946407.0359786469</v>
      </c>
      <c r="K443" s="303">
        <f t="shared" si="67"/>
        <v>13319090.526149547</v>
      </c>
      <c r="L443" s="303">
        <f t="shared" si="67"/>
        <v>18753248.086187135</v>
      </c>
      <c r="M443" s="303">
        <f t="shared" si="67"/>
        <v>25352576.615008764</v>
      </c>
      <c r="N443" s="303">
        <f t="shared" si="67"/>
        <v>33231588.659729816</v>
      </c>
      <c r="O443" s="303">
        <f t="shared" si="67"/>
        <v>42516904.797785029</v>
      </c>
      <c r="P443" s="228"/>
      <c r="Q443" s="229"/>
      <c r="R443" s="230"/>
      <c r="S443" s="230"/>
      <c r="T443" s="230"/>
      <c r="U443" s="231"/>
    </row>
    <row r="444" spans="1:140" x14ac:dyDescent="0.25">
      <c r="A444" s="228" t="s">
        <v>448</v>
      </c>
      <c r="B444" s="228"/>
      <c r="C444" s="228"/>
      <c r="D444" s="228"/>
      <c r="E444" s="228"/>
      <c r="F444" s="252">
        <f>F443/$C$431</f>
        <v>2.5757727041538926E-5</v>
      </c>
      <c r="G444" s="252">
        <f t="shared" ref="G444:O444" si="68">G443/$C$431</f>
        <v>1.0629864660703295E-4</v>
      </c>
      <c r="H444" s="252">
        <f t="shared" si="68"/>
        <v>2.4687977966558256E-4</v>
      </c>
      <c r="I444" s="252">
        <f t="shared" si="68"/>
        <v>4.532734219327186E-4</v>
      </c>
      <c r="J444" s="252">
        <f t="shared" si="68"/>
        <v>7.3182426545483233E-4</v>
      </c>
      <c r="K444" s="252">
        <f t="shared" si="68"/>
        <v>1.0895137681112179E-3</v>
      </c>
      <c r="L444" s="252">
        <f t="shared" si="68"/>
        <v>1.5340328190270927E-3</v>
      </c>
      <c r="M444" s="252">
        <f t="shared" si="68"/>
        <v>2.0738639192305168E-3</v>
      </c>
      <c r="N444" s="252">
        <f t="shared" si="68"/>
        <v>2.7183742996490633E-3</v>
      </c>
      <c r="O444" s="252">
        <f t="shared" si="68"/>
        <v>3.477921639147554E-3</v>
      </c>
      <c r="P444" s="228"/>
      <c r="Q444" s="229"/>
      <c r="R444" s="230"/>
      <c r="S444" s="230"/>
      <c r="T444" s="230"/>
      <c r="U444" s="231"/>
    </row>
    <row r="445" spans="1:140" x14ac:dyDescent="0.25">
      <c r="A445" s="228"/>
      <c r="B445" s="228"/>
      <c r="C445" s="228"/>
      <c r="D445" s="228"/>
      <c r="E445" s="228"/>
      <c r="F445" s="252"/>
      <c r="G445" s="252"/>
      <c r="H445" s="252"/>
      <c r="I445" s="252"/>
      <c r="J445" s="252"/>
      <c r="K445" s="252"/>
      <c r="L445" s="252"/>
      <c r="M445" s="252"/>
      <c r="N445" s="252"/>
      <c r="O445" s="252"/>
      <c r="P445" s="228"/>
      <c r="Q445" s="229"/>
      <c r="R445" s="233"/>
      <c r="S445" s="233"/>
      <c r="T445" s="233"/>
      <c r="U445" s="231"/>
      <c r="AC445" s="206"/>
      <c r="AD445" s="206"/>
      <c r="BE445" s="206"/>
      <c r="BF445" s="206"/>
      <c r="BG445" s="206"/>
      <c r="BH445" s="207"/>
      <c r="BI445" s="207"/>
      <c r="BJ445" s="207"/>
      <c r="BK445" s="207"/>
      <c r="BL445" s="207"/>
      <c r="BM445" s="207"/>
      <c r="BN445" s="207"/>
      <c r="BO445" s="207"/>
      <c r="BP445" s="207"/>
      <c r="BQ445" s="207"/>
      <c r="BS445" s="206"/>
    </row>
    <row r="446" spans="1:140" x14ac:dyDescent="0.25">
      <c r="A446" s="216"/>
      <c r="B446" s="216"/>
      <c r="C446" s="216"/>
      <c r="D446" s="216"/>
      <c r="E446" s="216"/>
      <c r="F446" s="216"/>
      <c r="G446" s="216"/>
      <c r="H446" s="216"/>
      <c r="I446" s="216"/>
      <c r="J446" s="216"/>
      <c r="K446" s="216"/>
      <c r="L446" s="216"/>
      <c r="M446" s="216"/>
      <c r="N446" s="216"/>
      <c r="O446" s="216"/>
      <c r="P446" s="216"/>
      <c r="Q446" s="222"/>
      <c r="R446" s="269"/>
      <c r="S446" s="269"/>
      <c r="T446" s="269"/>
      <c r="U446" s="223"/>
      <c r="AC446" s="206"/>
      <c r="AD446" s="206"/>
      <c r="BE446" s="206"/>
      <c r="BF446" s="206"/>
      <c r="BG446" s="206"/>
      <c r="BH446" s="207"/>
      <c r="BI446" s="207"/>
      <c r="BJ446" s="207"/>
      <c r="BK446" s="207"/>
      <c r="BL446" s="207"/>
      <c r="BM446" s="207"/>
      <c r="BN446" s="207"/>
      <c r="BO446" s="207"/>
      <c r="BP446" s="207"/>
      <c r="BQ446" s="207"/>
      <c r="BS446" s="206"/>
    </row>
    <row r="447" spans="1:140" x14ac:dyDescent="0.25">
      <c r="A447" s="314" t="s">
        <v>442</v>
      </c>
      <c r="B447" s="315"/>
      <c r="C447" s="316"/>
      <c r="D447" s="228"/>
      <c r="E447" s="228"/>
      <c r="F447" s="228"/>
      <c r="G447" s="228"/>
      <c r="H447" s="228"/>
      <c r="I447" s="228"/>
      <c r="J447" s="228"/>
      <c r="K447" s="228"/>
      <c r="L447" s="228"/>
      <c r="M447" s="228"/>
      <c r="N447" s="228"/>
      <c r="O447" s="228"/>
      <c r="P447" s="228"/>
      <c r="Q447" s="229"/>
      <c r="R447" s="233"/>
      <c r="S447" s="233"/>
      <c r="T447" s="233"/>
      <c r="U447" s="231"/>
      <c r="AC447" s="206"/>
      <c r="AD447" s="206"/>
      <c r="BE447" s="206"/>
      <c r="BF447" s="206"/>
      <c r="BG447" s="206"/>
      <c r="BH447" s="207"/>
      <c r="BI447" s="207"/>
      <c r="BJ447" s="207"/>
      <c r="BK447" s="207"/>
      <c r="BL447" s="207"/>
      <c r="BM447" s="207"/>
      <c r="BN447" s="207"/>
      <c r="BO447" s="207"/>
      <c r="BP447" s="207"/>
      <c r="BQ447" s="207"/>
      <c r="BS447" s="206"/>
    </row>
    <row r="448" spans="1:140" x14ac:dyDescent="0.25">
      <c r="A448" s="216"/>
      <c r="B448" s="253" t="s">
        <v>301</v>
      </c>
      <c r="C448" s="253" t="s">
        <v>438</v>
      </c>
      <c r="D448" s="216"/>
      <c r="E448" s="216"/>
      <c r="F448" s="216"/>
      <c r="G448" s="216"/>
      <c r="H448" s="216"/>
      <c r="I448" s="216"/>
      <c r="J448" s="216"/>
      <c r="K448" s="216"/>
      <c r="L448" s="216"/>
      <c r="M448" s="216"/>
      <c r="N448" s="216"/>
      <c r="O448" s="216"/>
      <c r="P448" s="216"/>
      <c r="Q448" s="222"/>
      <c r="R448" s="269"/>
      <c r="S448" s="269"/>
      <c r="T448" s="269"/>
      <c r="U448" s="223"/>
      <c r="AC448" s="206"/>
      <c r="AD448" s="206"/>
      <c r="BE448" s="206"/>
      <c r="BF448" s="206"/>
      <c r="BG448" s="206"/>
      <c r="BH448" s="207"/>
      <c r="BI448" s="207"/>
      <c r="BJ448" s="207"/>
      <c r="BK448" s="207"/>
      <c r="BL448" s="207"/>
      <c r="BM448" s="207"/>
      <c r="BN448" s="207"/>
      <c r="BO448" s="207"/>
      <c r="BP448" s="207"/>
      <c r="BQ448" s="207"/>
      <c r="BS448" s="206"/>
    </row>
    <row r="449" spans="1:71" x14ac:dyDescent="0.25">
      <c r="A449" s="228" t="s">
        <v>302</v>
      </c>
      <c r="B449" s="142">
        <v>21531600731</v>
      </c>
      <c r="C449" s="228"/>
      <c r="D449" s="228"/>
      <c r="E449" s="228"/>
      <c r="F449" s="228"/>
      <c r="G449" s="228"/>
      <c r="H449" s="228"/>
      <c r="I449" s="228"/>
      <c r="J449" s="228"/>
      <c r="K449" s="228"/>
      <c r="L449" s="228"/>
      <c r="M449" s="228"/>
      <c r="N449" s="228"/>
      <c r="O449" s="228"/>
      <c r="P449" s="228"/>
      <c r="Q449" s="229"/>
      <c r="R449" s="233"/>
      <c r="S449" s="233"/>
      <c r="T449" s="233"/>
      <c r="U449" s="231"/>
      <c r="AC449" s="206"/>
      <c r="AD449" s="206"/>
      <c r="BE449" s="206"/>
      <c r="BF449" s="206"/>
      <c r="BG449" s="206"/>
      <c r="BH449" s="207"/>
      <c r="BI449" s="207"/>
      <c r="BJ449" s="207"/>
      <c r="BK449" s="207"/>
      <c r="BL449" s="207"/>
      <c r="BM449" s="207"/>
      <c r="BN449" s="207"/>
      <c r="BO449" s="207"/>
      <c r="BP449" s="207"/>
      <c r="BQ449" s="207"/>
      <c r="BS449" s="206"/>
    </row>
    <row r="450" spans="1:71" x14ac:dyDescent="0.25">
      <c r="A450" s="216" t="s">
        <v>187</v>
      </c>
      <c r="B450" s="146">
        <v>12224802399</v>
      </c>
      <c r="C450" s="254">
        <f>B450/$B$449</f>
        <v>0.56776096453430003</v>
      </c>
      <c r="D450" s="216"/>
      <c r="E450" s="216"/>
      <c r="F450" s="216"/>
      <c r="G450" s="216"/>
      <c r="H450" s="216"/>
      <c r="I450" s="216"/>
      <c r="J450" s="216"/>
      <c r="K450" s="216"/>
      <c r="L450" s="216"/>
      <c r="M450" s="216"/>
      <c r="N450" s="216"/>
      <c r="O450" s="216"/>
      <c r="P450" s="216"/>
      <c r="Q450" s="222"/>
      <c r="R450" s="269"/>
      <c r="S450" s="269"/>
      <c r="T450" s="269"/>
      <c r="U450" s="223"/>
      <c r="AC450" s="206"/>
      <c r="AD450" s="206"/>
      <c r="BE450" s="206"/>
      <c r="BF450" s="206"/>
      <c r="BG450" s="206"/>
      <c r="BH450" s="207"/>
      <c r="BI450" s="207"/>
      <c r="BJ450" s="207"/>
      <c r="BK450" s="207"/>
      <c r="BL450" s="207"/>
      <c r="BM450" s="207"/>
      <c r="BN450" s="207"/>
      <c r="BO450" s="207"/>
      <c r="BP450" s="207"/>
      <c r="BQ450" s="207"/>
      <c r="BS450" s="206"/>
    </row>
    <row r="451" spans="1:71" x14ac:dyDescent="0.25">
      <c r="A451" s="228" t="s">
        <v>310</v>
      </c>
      <c r="B451" s="142">
        <v>1589501716</v>
      </c>
      <c r="C451" s="252">
        <f>B451/$B$449</f>
        <v>7.3821808970826949E-2</v>
      </c>
      <c r="D451" s="228"/>
      <c r="E451" s="228"/>
      <c r="F451" s="228"/>
      <c r="G451" s="228"/>
      <c r="H451" s="228"/>
      <c r="I451" s="228"/>
      <c r="J451" s="228"/>
      <c r="K451" s="228"/>
      <c r="L451" s="228"/>
      <c r="M451" s="228"/>
      <c r="N451" s="228"/>
      <c r="O451" s="228"/>
      <c r="P451" s="228"/>
      <c r="Q451" s="229"/>
      <c r="R451" s="233"/>
      <c r="S451" s="233"/>
      <c r="T451" s="233"/>
      <c r="U451" s="231"/>
      <c r="AC451" s="206"/>
      <c r="AD451" s="206"/>
      <c r="BE451" s="206"/>
      <c r="BF451" s="206"/>
      <c r="BG451" s="206"/>
      <c r="BH451" s="207"/>
      <c r="BI451" s="207"/>
      <c r="BJ451" s="207"/>
      <c r="BK451" s="207"/>
      <c r="BL451" s="207"/>
      <c r="BM451" s="207"/>
      <c r="BN451" s="207"/>
      <c r="BO451" s="207"/>
      <c r="BP451" s="207"/>
      <c r="BQ451" s="207"/>
      <c r="BS451" s="206"/>
    </row>
    <row r="452" spans="1:71" x14ac:dyDescent="0.25">
      <c r="A452" s="216" t="s">
        <v>225</v>
      </c>
      <c r="B452" s="146">
        <v>975569705</v>
      </c>
      <c r="C452" s="254">
        <f>B452/$B$449</f>
        <v>4.5308740264509414E-2</v>
      </c>
      <c r="D452" s="216"/>
      <c r="E452" s="216"/>
      <c r="F452" s="216"/>
      <c r="G452" s="216"/>
      <c r="H452" s="216"/>
      <c r="I452" s="216"/>
      <c r="J452" s="216"/>
      <c r="K452" s="216"/>
      <c r="L452" s="216"/>
      <c r="M452" s="216"/>
      <c r="N452" s="216"/>
      <c r="O452" s="216"/>
      <c r="P452" s="216"/>
      <c r="Q452" s="222"/>
      <c r="R452" s="269"/>
      <c r="S452" s="269"/>
      <c r="T452" s="269"/>
      <c r="U452" s="223"/>
      <c r="AC452" s="206"/>
      <c r="AD452" s="206"/>
      <c r="BE452" s="206"/>
      <c r="BF452" s="206"/>
      <c r="BG452" s="206"/>
      <c r="BH452" s="207"/>
      <c r="BI452" s="207"/>
      <c r="BJ452" s="207"/>
      <c r="BK452" s="207"/>
      <c r="BL452" s="207"/>
      <c r="BM452" s="207"/>
      <c r="BN452" s="207"/>
      <c r="BO452" s="207"/>
      <c r="BP452" s="207"/>
      <c r="BQ452" s="207"/>
      <c r="BS452" s="206"/>
    </row>
    <row r="453" spans="1:71" x14ac:dyDescent="0.25">
      <c r="A453" s="228" t="s">
        <v>428</v>
      </c>
      <c r="B453" s="142">
        <v>921645998</v>
      </c>
      <c r="C453" s="252">
        <f>B453/$B$449</f>
        <v>4.2804341837579467E-2</v>
      </c>
      <c r="D453" s="228"/>
      <c r="E453" s="228"/>
      <c r="F453" s="228"/>
      <c r="G453" s="228"/>
      <c r="H453" s="228"/>
      <c r="I453" s="228"/>
      <c r="J453" s="228"/>
      <c r="K453" s="228"/>
      <c r="L453" s="228"/>
      <c r="M453" s="228"/>
      <c r="N453" s="228"/>
      <c r="O453" s="228"/>
      <c r="P453" s="228"/>
      <c r="Q453" s="229"/>
      <c r="R453" s="233"/>
      <c r="S453" s="233"/>
      <c r="T453" s="233"/>
      <c r="U453" s="231"/>
      <c r="AC453" s="206"/>
      <c r="AD453" s="206"/>
      <c r="BE453" s="206"/>
      <c r="BF453" s="206"/>
      <c r="BG453" s="206"/>
      <c r="BH453" s="207"/>
      <c r="BI453" s="207"/>
      <c r="BJ453" s="207"/>
      <c r="BK453" s="207"/>
      <c r="BL453" s="207"/>
      <c r="BM453" s="207"/>
      <c r="BN453" s="207"/>
      <c r="BO453" s="207"/>
      <c r="BP453" s="207"/>
      <c r="BQ453" s="207"/>
      <c r="BS453" s="206"/>
    </row>
    <row r="454" spans="1:71" x14ac:dyDescent="0.25">
      <c r="A454" s="216" t="s">
        <v>305</v>
      </c>
      <c r="B454" s="146">
        <v>775900451</v>
      </c>
      <c r="C454" s="254">
        <f>B454/$B$449</f>
        <v>3.6035428145521096E-2</v>
      </c>
      <c r="D454" s="216"/>
      <c r="E454" s="216"/>
      <c r="F454" s="216"/>
      <c r="G454" s="216"/>
      <c r="H454" s="216"/>
      <c r="I454" s="216"/>
      <c r="J454" s="216"/>
      <c r="K454" s="216"/>
      <c r="L454" s="216"/>
      <c r="M454" s="216"/>
      <c r="N454" s="216"/>
      <c r="O454" s="216"/>
      <c r="P454" s="216"/>
      <c r="Q454" s="222"/>
      <c r="R454" s="269"/>
      <c r="S454" s="269"/>
      <c r="T454" s="269"/>
      <c r="U454" s="223"/>
      <c r="AC454" s="206"/>
      <c r="AD454" s="206"/>
      <c r="BE454" s="206"/>
      <c r="BF454" s="206"/>
      <c r="BG454" s="206"/>
      <c r="BH454" s="207"/>
      <c r="BI454" s="207"/>
      <c r="BJ454" s="207"/>
      <c r="BK454" s="207"/>
      <c r="BL454" s="207"/>
      <c r="BM454" s="207"/>
      <c r="BN454" s="207"/>
      <c r="BO454" s="207"/>
      <c r="BP454" s="207"/>
      <c r="BQ454" s="207"/>
      <c r="BS454" s="206"/>
    </row>
    <row r="455" spans="1:71" x14ac:dyDescent="0.25">
      <c r="A455" s="228"/>
      <c r="B455" s="228"/>
      <c r="C455" s="228"/>
      <c r="D455" s="228"/>
      <c r="E455" s="228"/>
      <c r="F455" s="228"/>
      <c r="G455" s="228"/>
      <c r="H455" s="228"/>
      <c r="I455" s="228"/>
      <c r="J455" s="228"/>
      <c r="K455" s="228"/>
      <c r="L455" s="228"/>
      <c r="M455" s="228"/>
      <c r="N455" s="228"/>
      <c r="O455" s="228"/>
      <c r="P455" s="228"/>
      <c r="Q455" s="229"/>
      <c r="R455" s="233"/>
      <c r="S455" s="233"/>
      <c r="T455" s="233"/>
      <c r="U455" s="231"/>
      <c r="AC455" s="206"/>
      <c r="AD455" s="206"/>
      <c r="BE455" s="206"/>
      <c r="BF455" s="206"/>
      <c r="BG455" s="206"/>
      <c r="BH455" s="207"/>
      <c r="BI455" s="207"/>
      <c r="BJ455" s="207"/>
      <c r="BK455" s="207"/>
      <c r="BL455" s="207"/>
      <c r="BM455" s="207"/>
      <c r="BN455" s="207"/>
      <c r="BO455" s="207"/>
      <c r="BP455" s="207"/>
      <c r="BQ455" s="207"/>
      <c r="BS455" s="206"/>
    </row>
    <row r="456" spans="1:71" x14ac:dyDescent="0.25">
      <c r="A456" s="256" t="s">
        <v>423</v>
      </c>
      <c r="B456" s="272" t="s">
        <v>421</v>
      </c>
      <c r="C456" s="258">
        <f>SUM(C450:C455)</f>
        <v>0.7657312837527368</v>
      </c>
      <c r="D456" s="216"/>
      <c r="E456" s="216"/>
      <c r="F456" s="216"/>
      <c r="G456" s="216"/>
      <c r="H456" s="216"/>
      <c r="I456" s="216"/>
      <c r="J456" s="216"/>
      <c r="K456" s="216"/>
      <c r="L456" s="216"/>
      <c r="M456" s="216"/>
      <c r="N456" s="216"/>
      <c r="O456" s="216"/>
      <c r="P456" s="216"/>
      <c r="Q456" s="222"/>
      <c r="R456" s="269"/>
      <c r="S456" s="269"/>
      <c r="T456" s="269"/>
      <c r="U456" s="223"/>
      <c r="AC456" s="206"/>
      <c r="AD456" s="206"/>
      <c r="BE456" s="206"/>
      <c r="BF456" s="206"/>
      <c r="BG456" s="206"/>
      <c r="BH456" s="207"/>
      <c r="BI456" s="207"/>
      <c r="BJ456" s="207"/>
      <c r="BK456" s="207"/>
      <c r="BL456" s="207"/>
      <c r="BM456" s="207"/>
      <c r="BN456" s="207"/>
      <c r="BO456" s="207"/>
      <c r="BP456" s="207"/>
      <c r="BQ456" s="207"/>
      <c r="BS456" s="206"/>
    </row>
    <row r="457" spans="1:71" x14ac:dyDescent="0.25">
      <c r="A457" s="228"/>
      <c r="B457" s="228"/>
      <c r="C457" s="228"/>
      <c r="D457" s="228"/>
      <c r="E457" s="228"/>
      <c r="F457" s="228"/>
      <c r="G457" s="228"/>
      <c r="H457" s="228"/>
      <c r="I457" s="228"/>
      <c r="J457" s="228"/>
      <c r="K457" s="228"/>
      <c r="L457" s="228"/>
      <c r="M457" s="228"/>
      <c r="N457" s="228"/>
      <c r="O457" s="228"/>
      <c r="P457" s="228"/>
      <c r="Q457" s="229"/>
      <c r="R457" s="233"/>
      <c r="S457" s="233"/>
      <c r="T457" s="233"/>
      <c r="U457" s="231"/>
      <c r="AC457" s="206"/>
      <c r="AD457" s="206"/>
      <c r="BE457" s="206"/>
      <c r="BF457" s="206"/>
      <c r="BG457" s="206"/>
      <c r="BH457" s="207"/>
      <c r="BI457" s="207"/>
      <c r="BJ457" s="207"/>
      <c r="BK457" s="207"/>
      <c r="BL457" s="207"/>
      <c r="BM457" s="207"/>
      <c r="BN457" s="207"/>
      <c r="BO457" s="207"/>
      <c r="BP457" s="207"/>
      <c r="BQ457" s="207"/>
      <c r="BS457" s="206"/>
    </row>
    <row r="458" spans="1:71" x14ac:dyDescent="0.25">
      <c r="A458" s="216"/>
      <c r="B458" s="216"/>
      <c r="C458" s="216"/>
      <c r="D458" s="216"/>
      <c r="E458" s="216"/>
      <c r="F458" s="216"/>
      <c r="G458" s="216"/>
      <c r="H458" s="216"/>
      <c r="I458" s="216"/>
      <c r="J458" s="216"/>
      <c r="K458" s="216"/>
      <c r="L458" s="216"/>
      <c r="M458" s="216"/>
      <c r="N458" s="216"/>
      <c r="O458" s="216"/>
      <c r="P458" s="216"/>
      <c r="Q458" s="222"/>
      <c r="R458" s="269"/>
      <c r="S458" s="269"/>
      <c r="T458" s="269"/>
      <c r="U458" s="223"/>
      <c r="AC458" s="206"/>
      <c r="AD458" s="206"/>
      <c r="BE458" s="206"/>
      <c r="BF458" s="206"/>
      <c r="BG458" s="206"/>
      <c r="BH458" s="207"/>
      <c r="BI458" s="207"/>
      <c r="BJ458" s="207"/>
      <c r="BK458" s="207"/>
      <c r="BL458" s="207"/>
      <c r="BM458" s="207"/>
      <c r="BN458" s="207"/>
      <c r="BO458" s="207"/>
      <c r="BP458" s="207"/>
      <c r="BQ458" s="207"/>
      <c r="BS458" s="206"/>
    </row>
    <row r="459" spans="1:71" x14ac:dyDescent="0.25">
      <c r="A459" s="228"/>
      <c r="B459" s="228"/>
      <c r="C459" s="228"/>
      <c r="D459" s="228"/>
      <c r="E459" s="228"/>
      <c r="F459" s="228"/>
      <c r="G459" s="228"/>
      <c r="H459" s="228"/>
      <c r="I459" s="228"/>
      <c r="J459" s="228"/>
      <c r="K459" s="228"/>
      <c r="L459" s="228"/>
      <c r="M459" s="228"/>
      <c r="N459" s="228"/>
      <c r="O459" s="228"/>
      <c r="P459" s="228"/>
      <c r="Q459" s="229"/>
      <c r="R459" s="233"/>
      <c r="S459" s="233"/>
      <c r="T459" s="233"/>
      <c r="U459" s="231"/>
      <c r="AC459" s="206"/>
      <c r="AD459" s="206"/>
      <c r="BE459" s="206"/>
      <c r="BF459" s="206"/>
      <c r="BG459" s="206"/>
      <c r="BH459" s="207"/>
      <c r="BI459" s="207"/>
      <c r="BJ459" s="207"/>
      <c r="BK459" s="207"/>
      <c r="BL459" s="207"/>
      <c r="BM459" s="207"/>
      <c r="BN459" s="207"/>
      <c r="BO459" s="207"/>
      <c r="BP459" s="207"/>
      <c r="BQ459" s="207"/>
      <c r="BS459" s="206"/>
    </row>
    <row r="460" spans="1:71" x14ac:dyDescent="0.25">
      <c r="A460" s="216"/>
      <c r="B460" s="216"/>
      <c r="C460" s="216"/>
      <c r="D460" s="216"/>
      <c r="E460" s="216"/>
      <c r="F460" s="216"/>
      <c r="G460" s="216"/>
      <c r="H460" s="216"/>
      <c r="I460" s="216"/>
      <c r="J460" s="216"/>
      <c r="K460" s="216"/>
      <c r="L460" s="216"/>
      <c r="M460" s="216"/>
      <c r="N460" s="216"/>
      <c r="O460" s="216"/>
      <c r="P460" s="216"/>
      <c r="Q460" s="222"/>
      <c r="R460" s="269"/>
      <c r="S460" s="269"/>
      <c r="T460" s="269"/>
      <c r="U460" s="223"/>
      <c r="AC460" s="206"/>
      <c r="AD460" s="206"/>
      <c r="BE460" s="206"/>
      <c r="BF460" s="206"/>
      <c r="BG460" s="206"/>
      <c r="BH460" s="207"/>
      <c r="BI460" s="207"/>
      <c r="BJ460" s="207"/>
      <c r="BK460" s="207"/>
      <c r="BL460" s="207"/>
      <c r="BM460" s="207"/>
      <c r="BN460" s="207"/>
      <c r="BO460" s="207"/>
      <c r="BP460" s="207"/>
      <c r="BQ460" s="207"/>
      <c r="BS460" s="206"/>
    </row>
    <row r="461" spans="1:71" x14ac:dyDescent="0.25">
      <c r="A461" s="228"/>
      <c r="B461" s="228"/>
      <c r="C461" s="228"/>
      <c r="D461" s="228"/>
      <c r="E461" s="228"/>
      <c r="F461" s="228"/>
      <c r="G461" s="228"/>
      <c r="H461" s="228"/>
      <c r="I461" s="228"/>
      <c r="J461" s="228"/>
      <c r="K461" s="228"/>
      <c r="L461" s="228"/>
      <c r="M461" s="228"/>
      <c r="N461" s="228"/>
      <c r="O461" s="228"/>
      <c r="P461" s="228"/>
      <c r="Q461" s="229"/>
      <c r="R461" s="233"/>
      <c r="S461" s="233"/>
      <c r="T461" s="233"/>
      <c r="U461" s="231"/>
      <c r="AC461" s="206"/>
      <c r="AD461" s="206"/>
      <c r="BE461" s="206"/>
      <c r="BF461" s="206"/>
      <c r="BG461" s="206"/>
      <c r="BH461" s="207"/>
      <c r="BI461" s="207"/>
      <c r="BJ461" s="207"/>
      <c r="BK461" s="207"/>
      <c r="BL461" s="207"/>
      <c r="BM461" s="207"/>
      <c r="BN461" s="207"/>
      <c r="BO461" s="207"/>
      <c r="BP461" s="207"/>
      <c r="BQ461" s="207"/>
      <c r="BS461" s="206"/>
    </row>
    <row r="462" spans="1:71" x14ac:dyDescent="0.25">
      <c r="A462" s="216"/>
      <c r="B462" s="216"/>
      <c r="C462" s="216"/>
      <c r="D462" s="216"/>
      <c r="E462" s="216"/>
      <c r="F462" s="216"/>
      <c r="G462" s="216"/>
      <c r="H462" s="216"/>
      <c r="I462" s="216"/>
      <c r="J462" s="216"/>
      <c r="K462" s="216"/>
      <c r="L462" s="216"/>
      <c r="M462" s="216"/>
      <c r="N462" s="216"/>
      <c r="O462" s="216"/>
      <c r="P462" s="216"/>
      <c r="Q462" s="222"/>
      <c r="R462" s="269"/>
      <c r="S462" s="269"/>
      <c r="T462" s="269"/>
      <c r="U462" s="223"/>
      <c r="AC462" s="206"/>
      <c r="AD462" s="206"/>
      <c r="BE462" s="206"/>
      <c r="BF462" s="206"/>
      <c r="BG462" s="206"/>
      <c r="BH462" s="207"/>
      <c r="BI462" s="207"/>
      <c r="BJ462" s="207"/>
      <c r="BK462" s="207"/>
      <c r="BL462" s="207"/>
      <c r="BM462" s="207"/>
      <c r="BN462" s="207"/>
      <c r="BO462" s="207"/>
      <c r="BP462" s="207"/>
      <c r="BQ462" s="207"/>
      <c r="BS462" s="206"/>
    </row>
    <row r="463" spans="1:71" x14ac:dyDescent="0.25">
      <c r="A463" s="228"/>
      <c r="B463" s="228"/>
      <c r="C463" s="228"/>
      <c r="D463" s="228"/>
      <c r="E463" s="228"/>
      <c r="F463" s="228"/>
      <c r="G463" s="228"/>
      <c r="H463" s="228"/>
      <c r="I463" s="228"/>
      <c r="J463" s="228"/>
      <c r="K463" s="228"/>
      <c r="L463" s="228"/>
      <c r="M463" s="228"/>
      <c r="N463" s="228"/>
      <c r="O463" s="228"/>
      <c r="P463" s="228"/>
      <c r="Q463" s="229"/>
      <c r="R463" s="233"/>
      <c r="S463" s="233"/>
      <c r="T463" s="233"/>
      <c r="U463" s="231"/>
      <c r="AC463" s="206"/>
      <c r="AD463" s="206"/>
      <c r="BE463" s="206"/>
      <c r="BF463" s="206"/>
      <c r="BG463" s="206"/>
      <c r="BH463" s="207"/>
      <c r="BI463" s="207"/>
      <c r="BJ463" s="207"/>
      <c r="BK463" s="207"/>
      <c r="BL463" s="207"/>
      <c r="BM463" s="207"/>
      <c r="BN463" s="207"/>
      <c r="BO463" s="207"/>
      <c r="BP463" s="207"/>
      <c r="BQ463" s="207"/>
      <c r="BS463" s="206"/>
    </row>
    <row r="464" spans="1:71" ht="18.75" x14ac:dyDescent="0.35">
      <c r="A464" s="259" t="s">
        <v>337</v>
      </c>
      <c r="B464" s="206"/>
      <c r="C464" s="206"/>
      <c r="D464" s="206"/>
      <c r="E464" s="206"/>
      <c r="F464" s="206"/>
      <c r="G464" s="206"/>
      <c r="H464" s="206"/>
      <c r="I464" s="206"/>
      <c r="J464" s="206"/>
      <c r="K464" s="206"/>
      <c r="L464" s="206"/>
      <c r="M464" s="206"/>
      <c r="BE464" s="206"/>
      <c r="BF464" s="206"/>
      <c r="BG464" s="206"/>
      <c r="BH464" s="207"/>
      <c r="BI464" s="207"/>
      <c r="BJ464" s="207"/>
      <c r="BK464" s="207"/>
      <c r="BL464" s="207"/>
      <c r="BM464" s="207"/>
      <c r="BN464" s="207"/>
      <c r="BO464" s="207"/>
      <c r="BP464" s="207"/>
      <c r="BQ464" s="207"/>
      <c r="BS464" s="206"/>
    </row>
    <row r="465" spans="1:71" x14ac:dyDescent="0.25">
      <c r="A465" s="206"/>
      <c r="B465" s="206"/>
      <c r="C465" s="206"/>
      <c r="D465" s="206"/>
      <c r="E465" s="206"/>
      <c r="F465" s="206"/>
      <c r="G465" s="206"/>
      <c r="H465" s="206"/>
      <c r="I465" s="206"/>
      <c r="J465" s="206"/>
      <c r="K465" s="206"/>
      <c r="L465" s="206"/>
      <c r="M465" s="206"/>
      <c r="BE465" s="206"/>
      <c r="BF465" s="206"/>
      <c r="BG465" s="206"/>
      <c r="BH465" s="207"/>
      <c r="BI465" s="207"/>
      <c r="BJ465" s="207"/>
      <c r="BK465" s="207"/>
      <c r="BL465" s="207"/>
      <c r="BM465" s="207"/>
      <c r="BN465" s="207"/>
      <c r="BO465" s="207"/>
      <c r="BP465" s="207"/>
      <c r="BQ465" s="207"/>
      <c r="BS465" s="206"/>
    </row>
    <row r="466" spans="1:71" x14ac:dyDescent="0.25">
      <c r="A466" s="206"/>
      <c r="B466" s="206"/>
      <c r="C466" s="206"/>
      <c r="D466" s="206"/>
      <c r="E466" s="206"/>
      <c r="F466" s="206"/>
      <c r="G466" s="206"/>
      <c r="H466" s="206"/>
      <c r="I466" s="206"/>
      <c r="J466" s="206"/>
      <c r="K466" s="206"/>
      <c r="L466" s="206"/>
      <c r="M466" s="206"/>
      <c r="BE466" s="206"/>
      <c r="BF466" s="206"/>
      <c r="BG466" s="206"/>
      <c r="BH466" s="207"/>
      <c r="BI466" s="207"/>
      <c r="BJ466" s="207"/>
      <c r="BK466" s="207"/>
      <c r="BL466" s="207"/>
      <c r="BM466" s="207"/>
      <c r="BN466" s="207"/>
      <c r="BO466" s="207"/>
      <c r="BP466" s="207"/>
      <c r="BQ466" s="207"/>
      <c r="BS466" s="206"/>
    </row>
    <row r="467" spans="1:71" x14ac:dyDescent="0.25">
      <c r="A467" s="206"/>
      <c r="B467" s="206"/>
      <c r="C467" s="206"/>
      <c r="D467" s="206"/>
      <c r="E467" s="206"/>
      <c r="F467" s="206"/>
      <c r="G467" s="206"/>
      <c r="H467" s="206"/>
      <c r="I467" s="206"/>
      <c r="J467" s="206"/>
      <c r="K467" s="206"/>
      <c r="L467" s="206"/>
      <c r="M467" s="206"/>
      <c r="N467" s="206"/>
      <c r="BE467" s="206"/>
      <c r="BF467" s="206"/>
      <c r="BG467" s="206"/>
      <c r="BH467" s="207"/>
      <c r="BI467" s="207"/>
      <c r="BJ467" s="207"/>
      <c r="BK467" s="207"/>
      <c r="BL467" s="207"/>
      <c r="BM467" s="207"/>
      <c r="BN467" s="207"/>
      <c r="BO467" s="207"/>
      <c r="BP467" s="207"/>
      <c r="BQ467" s="207"/>
      <c r="BS467" s="206"/>
    </row>
    <row r="468" spans="1:71" x14ac:dyDescent="0.25">
      <c r="A468" s="206"/>
      <c r="B468" s="206"/>
      <c r="C468" s="206"/>
      <c r="D468" s="207"/>
      <c r="E468" s="207"/>
      <c r="F468" s="207"/>
      <c r="G468" s="207"/>
      <c r="H468" s="207"/>
      <c r="I468" s="207"/>
      <c r="J468" s="207"/>
      <c r="K468" s="207"/>
      <c r="L468" s="207"/>
      <c r="M468" s="207"/>
      <c r="BE468" s="206"/>
      <c r="BF468" s="206"/>
      <c r="BG468" s="206"/>
      <c r="BH468" s="207"/>
      <c r="BI468" s="207"/>
      <c r="BJ468" s="207"/>
      <c r="BK468" s="207"/>
      <c r="BL468" s="207"/>
      <c r="BM468" s="207"/>
      <c r="BN468" s="207"/>
      <c r="BO468" s="207"/>
      <c r="BP468" s="207"/>
      <c r="BQ468" s="207"/>
      <c r="BS468" s="206"/>
    </row>
    <row r="469" spans="1:71" x14ac:dyDescent="0.25">
      <c r="A469" s="206"/>
      <c r="B469" s="206"/>
      <c r="C469" s="206"/>
      <c r="D469" s="207"/>
      <c r="E469" s="207"/>
      <c r="F469" s="207"/>
      <c r="G469" s="207"/>
      <c r="H469" s="207"/>
      <c r="I469" s="207"/>
      <c r="J469" s="207"/>
      <c r="K469" s="207"/>
      <c r="L469" s="207"/>
      <c r="M469" s="207"/>
      <c r="BE469" s="206"/>
      <c r="BF469" s="206"/>
      <c r="BG469" s="206"/>
      <c r="BH469" s="207"/>
      <c r="BI469" s="207"/>
      <c r="BJ469" s="207"/>
      <c r="BK469" s="207"/>
      <c r="BL469" s="207"/>
      <c r="BM469" s="207"/>
      <c r="BN469" s="207"/>
      <c r="BO469" s="207"/>
      <c r="BP469" s="207"/>
      <c r="BQ469" s="207"/>
      <c r="BS469" s="206"/>
    </row>
    <row r="470" spans="1:71" x14ac:dyDescent="0.25">
      <c r="A470" s="206"/>
      <c r="B470" s="206"/>
      <c r="C470" s="206"/>
      <c r="D470" s="207"/>
      <c r="E470" s="207"/>
      <c r="F470" s="207"/>
      <c r="G470" s="207"/>
      <c r="H470" s="207"/>
      <c r="I470" s="207"/>
      <c r="J470" s="207"/>
      <c r="K470" s="207"/>
      <c r="L470" s="207"/>
      <c r="M470" s="207"/>
      <c r="BE470" s="206"/>
      <c r="BF470" s="206"/>
      <c r="BG470" s="206"/>
      <c r="BH470" s="207"/>
      <c r="BI470" s="207"/>
      <c r="BJ470" s="207"/>
      <c r="BK470" s="207"/>
      <c r="BL470" s="207"/>
      <c r="BM470" s="207"/>
      <c r="BN470" s="207"/>
      <c r="BO470" s="207"/>
      <c r="BP470" s="207"/>
      <c r="BQ470" s="207"/>
      <c r="BS470" s="206"/>
    </row>
    <row r="471" spans="1:71" x14ac:dyDescent="0.25">
      <c r="BS471" s="206"/>
    </row>
    <row r="472" spans="1:71" x14ac:dyDescent="0.25">
      <c r="BS472" s="206"/>
    </row>
    <row r="473" spans="1:71" x14ac:dyDescent="0.25">
      <c r="BS473" s="206"/>
    </row>
  </sheetData>
  <sheetProtection algorithmName="SHA-512" hashValue="BXQTUJlPnONvUGJX3egqq42k9uAuEmvVc2/oKQXz5lCDfy0e227l3Bbx4Z9+W7uBZdGzDLX6dbqT2InG3y5pLw==" saltValue="iHVb/JK/a9whUnEmkQ8+gw==" spinCount="100000" sheet="1" objects="1" scenarios="1"/>
  <mergeCells count="41">
    <mergeCell ref="D130:O130"/>
    <mergeCell ref="E161:O161"/>
    <mergeCell ref="A180:C180"/>
    <mergeCell ref="D180:O180"/>
    <mergeCell ref="D436:O436"/>
    <mergeCell ref="D334:O334"/>
    <mergeCell ref="E366:O366"/>
    <mergeCell ref="A385:C385"/>
    <mergeCell ref="D385:O385"/>
    <mergeCell ref="E417:O417"/>
    <mergeCell ref="A293:C293"/>
    <mergeCell ref="A344:C344"/>
    <mergeCell ref="A396:C396"/>
    <mergeCell ref="A29:C29"/>
    <mergeCell ref="D29:O29"/>
    <mergeCell ref="A436:C436"/>
    <mergeCell ref="AR66:BD66"/>
    <mergeCell ref="E315:O315"/>
    <mergeCell ref="A334:C334"/>
    <mergeCell ref="E61:O61"/>
    <mergeCell ref="A80:C80"/>
    <mergeCell ref="D80:O80"/>
    <mergeCell ref="E111:O111"/>
    <mergeCell ref="E212:O212"/>
    <mergeCell ref="A231:C231"/>
    <mergeCell ref="D231:O231"/>
    <mergeCell ref="E263:O263"/>
    <mergeCell ref="A283:C283"/>
    <mergeCell ref="D283:O283"/>
    <mergeCell ref="CH66:CT66"/>
    <mergeCell ref="BF66:BR66"/>
    <mergeCell ref="BT66:CF66"/>
    <mergeCell ref="CV66:DH66"/>
    <mergeCell ref="E10:O10"/>
    <mergeCell ref="A447:C447"/>
    <mergeCell ref="A40:C40"/>
    <mergeCell ref="A91:C91"/>
    <mergeCell ref="A141:C141"/>
    <mergeCell ref="A190:C190"/>
    <mergeCell ref="A241:C241"/>
    <mergeCell ref="A130:C130"/>
  </mergeCells>
  <hyperlinks>
    <hyperlink ref="C81" r:id="rId1" xr:uid="{91CE37E9-3FED-4D7A-B2DB-19A8DC436332}"/>
    <hyperlink ref="A49" r:id="rId2" xr:uid="{09999DBC-2EBB-459B-87FE-E62635091BF3}"/>
    <hyperlink ref="A100" r:id="rId3" xr:uid="{1FBF680E-8E94-498E-92F1-A2A7C855BA62}"/>
    <hyperlink ref="A150" r:id="rId4" xr:uid="{A8E1B74F-628D-475E-B43E-A9BD29D75E04}"/>
    <hyperlink ref="A201" r:id="rId5" xr:uid="{0595EC53-1E92-47DA-9B77-C1E57FFCB1F9}"/>
    <hyperlink ref="A250" r:id="rId6" xr:uid="{AC3B73C1-4937-47A9-A497-FFE75E5D3B50}"/>
    <hyperlink ref="A302" r:id="rId7" xr:uid="{E7C064A4-E63E-453E-80C9-E9ED0AEA6B63}"/>
    <hyperlink ref="A353" r:id="rId8" xr:uid="{2435049D-E815-4350-BADE-2A638144B8F4}"/>
    <hyperlink ref="A405" r:id="rId9" xr:uid="{3AEF1B6C-FE87-42B1-A3D9-8B8EADBB21B4}"/>
    <hyperlink ref="A456" r:id="rId10" xr:uid="{42E05C3B-683D-4D00-A9E5-E84AA6496B5F}"/>
  </hyperlinks>
  <pageMargins left="0.7" right="0.7" top="0.75" bottom="0.75" header="0.3" footer="0.3"/>
  <pageSetup scale="10" orientation="landscape" horizontalDpi="4294967293" r:id="rId11"/>
  <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09FF-24C9-2F40-A54E-36C45791C10B}">
  <dimension ref="A1:J111"/>
  <sheetViews>
    <sheetView showGridLines="0" topLeftCell="A88" workbookViewId="0">
      <selection activeCell="G31" sqref="G31"/>
    </sheetView>
  </sheetViews>
  <sheetFormatPr defaultColWidth="11" defaultRowHeight="15.75" x14ac:dyDescent="0.25"/>
  <cols>
    <col min="4" max="4" width="11" style="33"/>
  </cols>
  <sheetData>
    <row r="1" spans="1:10" ht="23.25" x14ac:dyDescent="0.35">
      <c r="A1" s="43" t="s">
        <v>25</v>
      </c>
    </row>
    <row r="2" spans="1:10" ht="18.75" x14ac:dyDescent="0.3">
      <c r="A2" s="37" t="s">
        <v>89</v>
      </c>
    </row>
    <row r="3" spans="1:10" ht="18.75" x14ac:dyDescent="0.3">
      <c r="A3" s="42" t="s">
        <v>99</v>
      </c>
    </row>
    <row r="4" spans="1:10" ht="18.75" x14ac:dyDescent="0.3">
      <c r="A4" s="37" t="s">
        <v>90</v>
      </c>
    </row>
    <row r="5" spans="1:10" x14ac:dyDescent="0.25">
      <c r="A5" s="5" t="s">
        <v>100</v>
      </c>
    </row>
    <row r="7" spans="1:10" x14ac:dyDescent="0.25">
      <c r="A7" s="49">
        <v>1</v>
      </c>
      <c r="B7" s="49">
        <v>2</v>
      </c>
      <c r="C7" s="49">
        <v>3</v>
      </c>
      <c r="D7" s="49">
        <v>4</v>
      </c>
      <c r="E7" s="49">
        <v>5</v>
      </c>
      <c r="F7" s="49">
        <v>6</v>
      </c>
      <c r="G7" s="49">
        <v>7</v>
      </c>
      <c r="H7" s="49">
        <v>8</v>
      </c>
      <c r="I7" s="49">
        <v>9</v>
      </c>
    </row>
    <row r="8" spans="1:10" x14ac:dyDescent="0.25">
      <c r="A8" s="44"/>
      <c r="B8" s="44"/>
      <c r="C8" s="45"/>
      <c r="D8" s="66" t="s">
        <v>156</v>
      </c>
      <c r="E8" s="45">
        <v>1</v>
      </c>
      <c r="F8" s="44"/>
      <c r="G8" s="45"/>
    </row>
    <row r="9" spans="1:10" x14ac:dyDescent="0.25">
      <c r="A9" s="44"/>
      <c r="B9" s="52" t="s">
        <v>105</v>
      </c>
      <c r="C9" s="52" t="s">
        <v>101</v>
      </c>
      <c r="D9" s="52" t="s">
        <v>101</v>
      </c>
      <c r="E9" s="52" t="s">
        <v>101</v>
      </c>
      <c r="F9" s="46"/>
      <c r="G9" s="52" t="s">
        <v>102</v>
      </c>
      <c r="H9" s="52" t="s">
        <v>102</v>
      </c>
      <c r="I9" s="52" t="s">
        <v>102</v>
      </c>
    </row>
    <row r="10" spans="1:10" x14ac:dyDescent="0.25">
      <c r="A10" s="44"/>
      <c r="B10" s="47" t="s">
        <v>104</v>
      </c>
      <c r="C10" s="47" t="s">
        <v>104</v>
      </c>
      <c r="D10" s="65" t="s">
        <v>154</v>
      </c>
      <c r="E10" s="65" t="s">
        <v>155</v>
      </c>
      <c r="F10" s="50"/>
      <c r="G10" s="47" t="s">
        <v>104</v>
      </c>
      <c r="H10" s="65" t="s">
        <v>154</v>
      </c>
      <c r="I10" s="65" t="s">
        <v>155</v>
      </c>
    </row>
    <row r="11" spans="1:10" x14ac:dyDescent="0.25">
      <c r="A11" s="44"/>
      <c r="B11" s="47" t="s">
        <v>103</v>
      </c>
      <c r="C11" s="47" t="s">
        <v>103</v>
      </c>
      <c r="D11" s="65" t="s">
        <v>103</v>
      </c>
      <c r="E11" s="65" t="s">
        <v>103</v>
      </c>
      <c r="F11" s="50"/>
      <c r="G11" s="47" t="s">
        <v>103</v>
      </c>
      <c r="H11" s="65" t="s">
        <v>103</v>
      </c>
      <c r="I11" s="65" t="s">
        <v>103</v>
      </c>
    </row>
    <row r="12" spans="1:10" x14ac:dyDescent="0.25">
      <c r="A12" s="48">
        <v>0.02</v>
      </c>
      <c r="B12" s="45">
        <v>1</v>
      </c>
      <c r="C12" s="67">
        <v>1.1000000000000001</v>
      </c>
      <c r="D12" s="67">
        <v>1.86</v>
      </c>
      <c r="E12" s="67">
        <v>1.32</v>
      </c>
      <c r="F12" s="51"/>
      <c r="G12" s="67">
        <v>1.1100000000000001</v>
      </c>
      <c r="H12" s="67">
        <v>1.86</v>
      </c>
      <c r="I12" s="67">
        <v>2.4500000000000002</v>
      </c>
      <c r="J12" s="67"/>
    </row>
    <row r="13" spans="1:10" x14ac:dyDescent="0.25">
      <c r="A13" s="48">
        <v>0.03</v>
      </c>
      <c r="B13" s="45">
        <v>1</v>
      </c>
      <c r="C13" s="67">
        <v>1.0900000000000001</v>
      </c>
      <c r="D13" s="67">
        <v>1.82</v>
      </c>
      <c r="E13" s="67">
        <v>1.28</v>
      </c>
      <c r="F13" s="51"/>
      <c r="G13" s="67">
        <v>1.1000000000000001</v>
      </c>
      <c r="H13" s="67">
        <v>1.82</v>
      </c>
      <c r="I13" s="67">
        <v>2.37</v>
      </c>
      <c r="J13" s="67"/>
    </row>
    <row r="14" spans="1:10" x14ac:dyDescent="0.25">
      <c r="A14" s="48">
        <v>0.04</v>
      </c>
      <c r="B14" s="45">
        <v>1</v>
      </c>
      <c r="C14" s="67">
        <v>1.0900000000000001</v>
      </c>
      <c r="D14" s="67">
        <v>1.78</v>
      </c>
      <c r="E14" s="67">
        <v>1.24</v>
      </c>
      <c r="F14" s="51"/>
      <c r="G14" s="67">
        <v>1.1000000000000001</v>
      </c>
      <c r="H14" s="67">
        <v>1.77</v>
      </c>
      <c r="I14" s="67">
        <v>2.2999999999999998</v>
      </c>
      <c r="J14" s="67"/>
    </row>
    <row r="15" spans="1:10" x14ac:dyDescent="0.25">
      <c r="A15" s="48">
        <v>0.05</v>
      </c>
      <c r="B15" s="45">
        <v>1</v>
      </c>
      <c r="C15" s="67">
        <v>1.0900000000000001</v>
      </c>
      <c r="D15" s="67">
        <v>1.74</v>
      </c>
      <c r="E15" s="67">
        <v>1.2</v>
      </c>
      <c r="F15" s="51"/>
      <c r="G15" s="67">
        <v>1.1000000000000001</v>
      </c>
      <c r="H15" s="67">
        <v>1.72</v>
      </c>
      <c r="I15" s="67">
        <v>2.23</v>
      </c>
      <c r="J15" s="67"/>
    </row>
    <row r="16" spans="1:10" x14ac:dyDescent="0.25">
      <c r="A16" s="48">
        <v>0.06</v>
      </c>
      <c r="B16" s="45">
        <v>1</v>
      </c>
      <c r="C16" s="67">
        <v>1.08</v>
      </c>
      <c r="D16" s="67">
        <v>1.7</v>
      </c>
      <c r="E16" s="67">
        <v>1.17</v>
      </c>
      <c r="F16" s="51"/>
      <c r="G16" s="67">
        <v>1.0900000000000001</v>
      </c>
      <c r="H16" s="67">
        <v>1.68</v>
      </c>
      <c r="I16" s="67">
        <v>2.16</v>
      </c>
      <c r="J16" s="67"/>
    </row>
    <row r="17" spans="1:10" x14ac:dyDescent="0.25">
      <c r="A17" s="48">
        <v>7.0000000000000007E-2</v>
      </c>
      <c r="B17" s="45">
        <v>1</v>
      </c>
      <c r="C17" s="67">
        <v>1.08</v>
      </c>
      <c r="D17" s="67">
        <v>1.67</v>
      </c>
      <c r="E17" s="67">
        <v>1.1399999999999999</v>
      </c>
      <c r="F17" s="51"/>
      <c r="G17" s="67">
        <v>1.0900000000000001</v>
      </c>
      <c r="H17" s="67">
        <v>1.64</v>
      </c>
      <c r="I17" s="67">
        <v>2.1</v>
      </c>
      <c r="J17" s="67"/>
    </row>
    <row r="18" spans="1:10" x14ac:dyDescent="0.25">
      <c r="A18" s="48">
        <v>0.08</v>
      </c>
      <c r="B18" s="45">
        <v>1</v>
      </c>
      <c r="C18" s="67">
        <v>1.08</v>
      </c>
      <c r="D18" s="67">
        <v>1.63</v>
      </c>
      <c r="E18" s="67">
        <v>1.1100000000000001</v>
      </c>
      <c r="F18" s="51"/>
      <c r="G18" s="67">
        <v>1.0900000000000001</v>
      </c>
      <c r="H18" s="67">
        <v>1.6</v>
      </c>
      <c r="I18" s="67">
        <v>2.0299999999999998</v>
      </c>
      <c r="J18" s="67"/>
    </row>
    <row r="19" spans="1:10" x14ac:dyDescent="0.25">
      <c r="A19" s="48">
        <v>0.09</v>
      </c>
      <c r="B19" s="45">
        <v>1</v>
      </c>
      <c r="C19" s="67">
        <v>1.07</v>
      </c>
      <c r="D19" s="67">
        <v>1.6</v>
      </c>
      <c r="E19" s="67">
        <v>1.08</v>
      </c>
      <c r="F19" s="51"/>
      <c r="G19" s="67">
        <v>1.08</v>
      </c>
      <c r="H19" s="67">
        <v>1.56</v>
      </c>
      <c r="I19" s="67">
        <v>1.97</v>
      </c>
      <c r="J19" s="67"/>
    </row>
    <row r="20" spans="1:10" x14ac:dyDescent="0.25">
      <c r="A20" s="48">
        <v>0.1</v>
      </c>
      <c r="B20" s="45">
        <v>1</v>
      </c>
      <c r="C20" s="67">
        <v>1.07</v>
      </c>
      <c r="D20" s="67">
        <v>1.57</v>
      </c>
      <c r="E20" s="67">
        <v>1.05</v>
      </c>
      <c r="F20" s="51"/>
      <c r="G20" s="67">
        <v>1.08</v>
      </c>
      <c r="H20" s="67">
        <v>1.52</v>
      </c>
      <c r="I20" s="67">
        <v>1.91</v>
      </c>
      <c r="J20" s="67"/>
    </row>
    <row r="21" spans="1:10" x14ac:dyDescent="0.25">
      <c r="A21" s="48">
        <v>0.11</v>
      </c>
      <c r="B21" s="45">
        <v>1</v>
      </c>
      <c r="C21" s="67">
        <v>1.07</v>
      </c>
      <c r="D21" s="67">
        <v>1.53</v>
      </c>
      <c r="E21" s="67">
        <v>1.02</v>
      </c>
      <c r="F21" s="51"/>
      <c r="G21" s="67">
        <v>1.08</v>
      </c>
      <c r="H21" s="67">
        <v>1.49</v>
      </c>
      <c r="I21" s="67">
        <v>1.86</v>
      </c>
      <c r="J21" s="67"/>
    </row>
    <row r="22" spans="1:10" x14ac:dyDescent="0.25">
      <c r="A22" s="48">
        <v>0.12</v>
      </c>
      <c r="B22" s="45">
        <v>1</v>
      </c>
      <c r="C22" s="67">
        <v>1.07</v>
      </c>
      <c r="D22" s="67">
        <v>1.5</v>
      </c>
      <c r="E22" s="67">
        <v>0.99</v>
      </c>
      <c r="F22" s="51"/>
      <c r="G22" s="67">
        <v>1.07</v>
      </c>
      <c r="H22" s="67">
        <v>1.45</v>
      </c>
      <c r="I22" s="67">
        <v>1.8</v>
      </c>
      <c r="J22" s="67"/>
    </row>
    <row r="23" spans="1:10" x14ac:dyDescent="0.25">
      <c r="A23" s="48">
        <v>0.13</v>
      </c>
      <c r="B23" s="45">
        <v>1</v>
      </c>
      <c r="C23" s="67">
        <v>1.06</v>
      </c>
      <c r="D23" s="67">
        <v>1.47</v>
      </c>
      <c r="E23" s="67">
        <v>0.97</v>
      </c>
      <c r="F23" s="51"/>
      <c r="G23" s="67">
        <v>1.07</v>
      </c>
      <c r="H23" s="67">
        <v>1.42</v>
      </c>
      <c r="I23" s="67">
        <v>1.75</v>
      </c>
      <c r="J23" s="67"/>
    </row>
    <row r="24" spans="1:10" x14ac:dyDescent="0.25">
      <c r="A24" s="48">
        <v>0.14000000000000001</v>
      </c>
      <c r="B24" s="45">
        <v>1</v>
      </c>
      <c r="C24" s="67">
        <v>1.06</v>
      </c>
      <c r="D24" s="67">
        <v>1.45</v>
      </c>
      <c r="E24" s="67">
        <v>0.94</v>
      </c>
      <c r="F24" s="51"/>
      <c r="G24" s="67">
        <v>1.07</v>
      </c>
      <c r="H24" s="67">
        <v>1.39</v>
      </c>
      <c r="I24" s="67">
        <v>1.7</v>
      </c>
      <c r="J24" s="67"/>
    </row>
    <row r="25" spans="1:10" x14ac:dyDescent="0.25">
      <c r="A25" s="48">
        <v>0.15</v>
      </c>
      <c r="B25" s="45">
        <v>1</v>
      </c>
      <c r="C25" s="67">
        <v>1.06</v>
      </c>
      <c r="D25" s="67">
        <v>1.42</v>
      </c>
      <c r="E25" s="67">
        <v>0.92</v>
      </c>
      <c r="F25" s="51"/>
      <c r="G25" s="67">
        <v>1.06</v>
      </c>
      <c r="H25" s="67">
        <v>1.36</v>
      </c>
      <c r="I25" s="67">
        <v>1.65</v>
      </c>
      <c r="J25" s="67"/>
    </row>
    <row r="26" spans="1:10" x14ac:dyDescent="0.25">
      <c r="A26" s="48">
        <v>0.16</v>
      </c>
      <c r="B26" s="45">
        <v>1</v>
      </c>
      <c r="C26" s="67">
        <v>1.06</v>
      </c>
      <c r="D26" s="67">
        <v>1.39</v>
      </c>
      <c r="E26" s="67">
        <v>0.9</v>
      </c>
      <c r="F26" s="51"/>
      <c r="G26" s="67">
        <v>1.06</v>
      </c>
      <c r="H26" s="67">
        <v>1.33</v>
      </c>
      <c r="I26" s="67">
        <v>1.61</v>
      </c>
      <c r="J26" s="67"/>
    </row>
    <row r="27" spans="1:10" x14ac:dyDescent="0.25">
      <c r="A27" s="48">
        <v>0.17</v>
      </c>
      <c r="B27" s="45">
        <v>1</v>
      </c>
      <c r="C27" s="67">
        <v>1.05</v>
      </c>
      <c r="D27" s="67">
        <v>1.37</v>
      </c>
      <c r="E27" s="67">
        <v>0.88</v>
      </c>
      <c r="F27" s="51"/>
      <c r="G27" s="67">
        <v>1.06</v>
      </c>
      <c r="H27" s="67">
        <v>1.3</v>
      </c>
      <c r="I27" s="67">
        <v>1.56</v>
      </c>
      <c r="J27" s="67"/>
    </row>
    <row r="28" spans="1:10" x14ac:dyDescent="0.25">
      <c r="A28" s="48">
        <v>0.18</v>
      </c>
      <c r="B28" s="45">
        <v>1</v>
      </c>
      <c r="C28" s="67">
        <v>1.05</v>
      </c>
      <c r="D28" s="67">
        <v>1.34</v>
      </c>
      <c r="E28" s="67">
        <v>0.86</v>
      </c>
      <c r="F28" s="51"/>
      <c r="G28" s="67">
        <v>1.06</v>
      </c>
      <c r="H28" s="67">
        <v>1.28</v>
      </c>
      <c r="I28" s="67">
        <v>1.52</v>
      </c>
      <c r="J28" s="67"/>
    </row>
    <row r="29" spans="1:10" x14ac:dyDescent="0.25">
      <c r="A29" s="48">
        <v>0.19</v>
      </c>
      <c r="B29" s="45">
        <v>1</v>
      </c>
      <c r="C29" s="67">
        <v>1.05</v>
      </c>
      <c r="D29" s="67">
        <v>1.32</v>
      </c>
      <c r="E29" s="67">
        <v>0.84</v>
      </c>
      <c r="F29" s="51"/>
      <c r="G29" s="67">
        <v>1.05</v>
      </c>
      <c r="H29" s="67">
        <v>1.25</v>
      </c>
      <c r="I29" s="67">
        <v>1.48</v>
      </c>
      <c r="J29" s="67"/>
    </row>
    <row r="30" spans="1:10" x14ac:dyDescent="0.25">
      <c r="A30" s="48">
        <v>0.2</v>
      </c>
      <c r="B30" s="45">
        <v>1</v>
      </c>
      <c r="C30" s="67">
        <v>1.05</v>
      </c>
      <c r="D30" s="67">
        <v>1.3</v>
      </c>
      <c r="E30" s="67">
        <v>0.82</v>
      </c>
      <c r="F30" s="51"/>
      <c r="G30" s="67">
        <v>1.05</v>
      </c>
      <c r="H30" s="67">
        <v>1.23</v>
      </c>
      <c r="I30" s="67">
        <v>1.44</v>
      </c>
      <c r="J30" s="67"/>
    </row>
    <row r="31" spans="1:10" x14ac:dyDescent="0.25">
      <c r="A31" s="48">
        <v>0.21</v>
      </c>
      <c r="B31" s="45">
        <v>1</v>
      </c>
      <c r="C31" s="67">
        <v>1.04</v>
      </c>
      <c r="D31" s="67">
        <v>1.28</v>
      </c>
      <c r="E31" s="67">
        <v>0.81</v>
      </c>
      <c r="F31" s="51"/>
      <c r="G31" s="67">
        <v>1.05</v>
      </c>
      <c r="H31" s="67">
        <v>1.2</v>
      </c>
      <c r="I31" s="67">
        <v>1.41</v>
      </c>
      <c r="J31" s="67"/>
    </row>
    <row r="32" spans="1:10" x14ac:dyDescent="0.25">
      <c r="A32" s="48">
        <v>0.22</v>
      </c>
      <c r="B32" s="45">
        <v>1</v>
      </c>
      <c r="C32" s="67">
        <v>1.04</v>
      </c>
      <c r="D32" s="67">
        <v>1.26</v>
      </c>
      <c r="E32" s="67">
        <v>0.79</v>
      </c>
      <c r="F32" s="51"/>
      <c r="G32" s="67">
        <v>1.05</v>
      </c>
      <c r="H32" s="67">
        <v>1.18</v>
      </c>
      <c r="I32" s="67">
        <v>1.37</v>
      </c>
      <c r="J32" s="67"/>
    </row>
    <row r="33" spans="1:10" x14ac:dyDescent="0.25">
      <c r="A33" s="48">
        <v>0.23</v>
      </c>
      <c r="B33" s="45">
        <v>1</v>
      </c>
      <c r="C33" s="67">
        <v>1.04</v>
      </c>
      <c r="D33" s="67">
        <v>1.24</v>
      </c>
      <c r="E33" s="67">
        <v>0.78</v>
      </c>
      <c r="F33" s="51"/>
      <c r="G33" s="67">
        <v>1.04</v>
      </c>
      <c r="H33" s="67">
        <v>1.1599999999999999</v>
      </c>
      <c r="I33" s="67">
        <v>1.34</v>
      </c>
      <c r="J33" s="67"/>
    </row>
    <row r="34" spans="1:10" x14ac:dyDescent="0.25">
      <c r="A34" s="48">
        <v>0.24</v>
      </c>
      <c r="B34" s="45">
        <v>1</v>
      </c>
      <c r="C34" s="67">
        <v>1.04</v>
      </c>
      <c r="D34" s="67">
        <v>1.22</v>
      </c>
      <c r="E34" s="67">
        <v>0.76</v>
      </c>
      <c r="F34" s="51"/>
      <c r="G34" s="67">
        <v>1.04</v>
      </c>
      <c r="H34" s="67">
        <v>1.1399999999999999</v>
      </c>
      <c r="I34" s="67">
        <v>1.31</v>
      </c>
      <c r="J34" s="67"/>
    </row>
    <row r="35" spans="1:10" x14ac:dyDescent="0.25">
      <c r="A35" s="48">
        <v>0.25</v>
      </c>
      <c r="B35" s="45">
        <v>1</v>
      </c>
      <c r="C35" s="67">
        <v>1.03</v>
      </c>
      <c r="D35" s="67">
        <v>1.2</v>
      </c>
      <c r="E35" s="67">
        <v>0.75</v>
      </c>
      <c r="F35" s="51"/>
      <c r="G35" s="67">
        <v>1.04</v>
      </c>
      <c r="H35" s="67">
        <v>1.1200000000000001</v>
      </c>
      <c r="I35" s="67">
        <v>1.28</v>
      </c>
      <c r="J35" s="67"/>
    </row>
    <row r="36" spans="1:10" x14ac:dyDescent="0.25">
      <c r="A36" s="48">
        <v>0.26</v>
      </c>
      <c r="B36" s="45">
        <v>1</v>
      </c>
      <c r="C36" s="67">
        <v>1.03</v>
      </c>
      <c r="D36" s="67">
        <v>1.19</v>
      </c>
      <c r="E36" s="67">
        <v>0.74</v>
      </c>
      <c r="F36" s="51"/>
      <c r="G36" s="67">
        <v>1.04</v>
      </c>
      <c r="H36" s="67">
        <v>1.1100000000000001</v>
      </c>
      <c r="I36" s="67">
        <v>1.25</v>
      </c>
      <c r="J36" s="67"/>
    </row>
    <row r="37" spans="1:10" x14ac:dyDescent="0.25">
      <c r="A37" s="48">
        <v>0.27</v>
      </c>
      <c r="B37" s="45">
        <v>1</v>
      </c>
      <c r="C37" s="67">
        <v>1.03</v>
      </c>
      <c r="D37" s="67">
        <v>1.17</v>
      </c>
      <c r="E37" s="67">
        <v>0.73</v>
      </c>
      <c r="F37" s="51"/>
      <c r="G37" s="67">
        <v>1.04</v>
      </c>
      <c r="H37" s="67">
        <v>1.0900000000000001</v>
      </c>
      <c r="I37" s="67">
        <v>1.22</v>
      </c>
      <c r="J37" s="67"/>
    </row>
    <row r="38" spans="1:10" x14ac:dyDescent="0.25">
      <c r="A38" s="48">
        <v>0.28000000000000003</v>
      </c>
      <c r="B38" s="45">
        <v>1</v>
      </c>
      <c r="C38" s="67">
        <v>1.03</v>
      </c>
      <c r="D38" s="67">
        <v>1.1599999999999999</v>
      </c>
      <c r="E38" s="67">
        <v>0.72</v>
      </c>
      <c r="F38" s="51"/>
      <c r="G38" s="67">
        <v>1.03</v>
      </c>
      <c r="H38" s="67">
        <v>1.07</v>
      </c>
      <c r="I38" s="67">
        <v>1.2</v>
      </c>
      <c r="J38" s="67"/>
    </row>
    <row r="39" spans="1:10" x14ac:dyDescent="0.25">
      <c r="A39" s="48">
        <v>0.28999999999999998</v>
      </c>
      <c r="B39" s="45">
        <v>1</v>
      </c>
      <c r="C39" s="67">
        <v>1.03</v>
      </c>
      <c r="D39" s="67">
        <v>1.1399999999999999</v>
      </c>
      <c r="E39" s="67">
        <v>0.71</v>
      </c>
      <c r="F39" s="51"/>
      <c r="G39" s="67">
        <v>1.03</v>
      </c>
      <c r="H39" s="67">
        <v>1.06</v>
      </c>
      <c r="I39" s="67">
        <v>1.17</v>
      </c>
      <c r="J39" s="67"/>
    </row>
    <row r="40" spans="1:10" x14ac:dyDescent="0.25">
      <c r="A40" s="48">
        <v>0.3</v>
      </c>
      <c r="B40" s="45">
        <v>1</v>
      </c>
      <c r="C40" s="67">
        <v>1.02</v>
      </c>
      <c r="D40" s="67">
        <v>1.1299999999999999</v>
      </c>
      <c r="E40" s="67">
        <v>0.7</v>
      </c>
      <c r="F40" s="51"/>
      <c r="G40" s="67">
        <v>1.03</v>
      </c>
      <c r="H40" s="67">
        <v>1.05</v>
      </c>
      <c r="I40" s="67">
        <v>1.1499999999999999</v>
      </c>
      <c r="J40" s="67"/>
    </row>
    <row r="41" spans="1:10" x14ac:dyDescent="0.25">
      <c r="A41" s="48">
        <v>0.31</v>
      </c>
      <c r="B41" s="45">
        <v>1</v>
      </c>
      <c r="C41" s="67">
        <v>1.02</v>
      </c>
      <c r="D41" s="67">
        <v>1.1200000000000001</v>
      </c>
      <c r="E41" s="67">
        <v>0.7</v>
      </c>
      <c r="F41" s="51"/>
      <c r="G41" s="67">
        <v>1.03</v>
      </c>
      <c r="H41" s="67">
        <v>1.03</v>
      </c>
      <c r="I41" s="67">
        <v>1.1299999999999999</v>
      </c>
      <c r="J41" s="67"/>
    </row>
    <row r="42" spans="1:10" x14ac:dyDescent="0.25">
      <c r="A42" s="48">
        <v>0.32</v>
      </c>
      <c r="B42" s="45">
        <v>1</v>
      </c>
      <c r="C42" s="67">
        <v>1.02</v>
      </c>
      <c r="D42" s="67">
        <v>1.1000000000000001</v>
      </c>
      <c r="E42" s="67">
        <v>0.69</v>
      </c>
      <c r="F42" s="51"/>
      <c r="G42" s="67">
        <v>1.03</v>
      </c>
      <c r="H42" s="67">
        <v>1.02</v>
      </c>
      <c r="I42" s="67">
        <v>1.1100000000000001</v>
      </c>
      <c r="J42" s="67"/>
    </row>
    <row r="43" spans="1:10" x14ac:dyDescent="0.25">
      <c r="A43" s="48">
        <v>0.33</v>
      </c>
      <c r="B43" s="45">
        <v>1</v>
      </c>
      <c r="C43" s="67">
        <v>1.02</v>
      </c>
      <c r="D43" s="67">
        <v>1.0900000000000001</v>
      </c>
      <c r="E43" s="67">
        <v>0.69</v>
      </c>
      <c r="F43" s="51"/>
      <c r="G43" s="67">
        <v>1.02</v>
      </c>
      <c r="H43" s="67">
        <v>1.01</v>
      </c>
      <c r="I43" s="67">
        <v>1.0900000000000001</v>
      </c>
      <c r="J43" s="67"/>
    </row>
    <row r="44" spans="1:10" x14ac:dyDescent="0.25">
      <c r="A44" s="48">
        <v>0.34</v>
      </c>
      <c r="B44" s="45">
        <v>1</v>
      </c>
      <c r="C44" s="67">
        <v>1.02</v>
      </c>
      <c r="D44" s="67">
        <v>1.08</v>
      </c>
      <c r="E44" s="67">
        <v>0.68</v>
      </c>
      <c r="F44" s="51"/>
      <c r="G44" s="67">
        <v>1.02</v>
      </c>
      <c r="H44" s="67">
        <v>1</v>
      </c>
      <c r="I44" s="67">
        <v>1.08</v>
      </c>
      <c r="J44" s="67"/>
    </row>
    <row r="45" spans="1:10" x14ac:dyDescent="0.25">
      <c r="A45" s="48">
        <v>0.35</v>
      </c>
      <c r="B45" s="45">
        <v>1</v>
      </c>
      <c r="C45" s="67">
        <v>1.02</v>
      </c>
      <c r="D45" s="67">
        <v>1.07</v>
      </c>
      <c r="E45" s="67">
        <v>0.68</v>
      </c>
      <c r="F45" s="51"/>
      <c r="G45" s="67">
        <v>1.02</v>
      </c>
      <c r="H45" s="67">
        <v>0.99</v>
      </c>
      <c r="I45" s="67">
        <v>1.06</v>
      </c>
      <c r="J45" s="67"/>
    </row>
    <row r="46" spans="1:10" x14ac:dyDescent="0.25">
      <c r="A46" s="48">
        <v>0.36</v>
      </c>
      <c r="B46" s="45">
        <v>1</v>
      </c>
      <c r="C46" s="67">
        <v>1.01</v>
      </c>
      <c r="D46" s="67">
        <v>1.06</v>
      </c>
      <c r="E46" s="67">
        <v>0.68</v>
      </c>
      <c r="F46" s="51"/>
      <c r="G46" s="67">
        <v>1.02</v>
      </c>
      <c r="H46" s="67">
        <v>0.98</v>
      </c>
      <c r="I46" s="67">
        <v>1.05</v>
      </c>
      <c r="J46" s="67"/>
    </row>
    <row r="47" spans="1:10" x14ac:dyDescent="0.25">
      <c r="A47" s="48">
        <v>0.37</v>
      </c>
      <c r="B47" s="45">
        <v>1</v>
      </c>
      <c r="C47" s="67">
        <v>1.01</v>
      </c>
      <c r="D47" s="67">
        <v>1.05</v>
      </c>
      <c r="E47" s="67">
        <v>0.67</v>
      </c>
      <c r="F47" s="51"/>
      <c r="G47" s="67">
        <v>1.02</v>
      </c>
      <c r="H47" s="67">
        <v>0.98</v>
      </c>
      <c r="I47" s="67">
        <v>1.04</v>
      </c>
      <c r="J47" s="67"/>
    </row>
    <row r="48" spans="1:10" x14ac:dyDescent="0.25">
      <c r="A48" s="48">
        <v>0.38</v>
      </c>
      <c r="B48" s="45">
        <v>1</v>
      </c>
      <c r="C48" s="67">
        <v>1.01</v>
      </c>
      <c r="D48" s="67">
        <v>1.05</v>
      </c>
      <c r="E48" s="67">
        <v>0.67</v>
      </c>
      <c r="F48" s="51"/>
      <c r="G48" s="67">
        <v>1.02</v>
      </c>
      <c r="H48" s="67">
        <v>0.97</v>
      </c>
      <c r="I48" s="67">
        <v>1.02</v>
      </c>
      <c r="J48" s="67"/>
    </row>
    <row r="49" spans="1:10" x14ac:dyDescent="0.25">
      <c r="A49" s="48">
        <v>0.39</v>
      </c>
      <c r="B49" s="45">
        <v>1</v>
      </c>
      <c r="C49" s="67">
        <v>1.01</v>
      </c>
      <c r="D49" s="67">
        <v>1.04</v>
      </c>
      <c r="E49" s="67">
        <v>0.67</v>
      </c>
      <c r="F49" s="51"/>
      <c r="G49" s="67">
        <v>1.01</v>
      </c>
      <c r="H49" s="67">
        <v>0.96</v>
      </c>
      <c r="I49" s="67">
        <v>1.01</v>
      </c>
      <c r="J49" s="67"/>
    </row>
    <row r="50" spans="1:10" x14ac:dyDescent="0.25">
      <c r="A50" s="48">
        <v>0.4</v>
      </c>
      <c r="B50" s="45">
        <v>1</v>
      </c>
      <c r="C50" s="67">
        <v>1.01</v>
      </c>
      <c r="D50" s="67">
        <v>1.03</v>
      </c>
      <c r="E50" s="67">
        <v>0.67</v>
      </c>
      <c r="F50" s="51"/>
      <c r="G50" s="67">
        <v>1.01</v>
      </c>
      <c r="H50" s="67">
        <v>0.96</v>
      </c>
      <c r="I50" s="67">
        <v>1</v>
      </c>
      <c r="J50" s="67"/>
    </row>
    <row r="51" spans="1:10" x14ac:dyDescent="0.25">
      <c r="A51" s="48">
        <v>0.41</v>
      </c>
      <c r="B51" s="45">
        <v>1</v>
      </c>
      <c r="C51" s="67">
        <v>1.01</v>
      </c>
      <c r="D51" s="67">
        <v>1.03</v>
      </c>
      <c r="E51" s="67">
        <v>0.67</v>
      </c>
      <c r="F51" s="51"/>
      <c r="G51" s="67">
        <v>1.01</v>
      </c>
      <c r="H51" s="67">
        <v>0.95</v>
      </c>
      <c r="I51" s="67">
        <v>0.99</v>
      </c>
      <c r="J51" s="67"/>
    </row>
    <row r="52" spans="1:10" x14ac:dyDescent="0.25">
      <c r="A52" s="48">
        <v>0.42</v>
      </c>
      <c r="B52" s="45">
        <v>1</v>
      </c>
      <c r="C52" s="67">
        <v>1.01</v>
      </c>
      <c r="D52" s="67">
        <v>1.02</v>
      </c>
      <c r="E52" s="67">
        <v>0.68</v>
      </c>
      <c r="F52" s="51"/>
      <c r="G52" s="67">
        <v>1.01</v>
      </c>
      <c r="H52" s="67">
        <v>0.95</v>
      </c>
      <c r="I52" s="67">
        <v>0.99</v>
      </c>
      <c r="J52" s="67"/>
    </row>
    <row r="53" spans="1:10" x14ac:dyDescent="0.25">
      <c r="A53" s="48">
        <v>0.43</v>
      </c>
      <c r="B53" s="45">
        <v>1</v>
      </c>
      <c r="C53" s="67">
        <v>1.01</v>
      </c>
      <c r="D53" s="67">
        <v>1.02</v>
      </c>
      <c r="E53" s="67">
        <v>0.68</v>
      </c>
      <c r="F53" s="51"/>
      <c r="G53" s="67">
        <v>1.01</v>
      </c>
      <c r="H53" s="67">
        <v>0.94</v>
      </c>
      <c r="I53" s="67">
        <v>0.98</v>
      </c>
      <c r="J53" s="67"/>
    </row>
    <row r="54" spans="1:10" x14ac:dyDescent="0.25">
      <c r="A54" s="48">
        <v>0.44</v>
      </c>
      <c r="B54" s="45">
        <v>1</v>
      </c>
      <c r="C54" s="67">
        <v>1</v>
      </c>
      <c r="D54" s="67">
        <v>1.01</v>
      </c>
      <c r="E54" s="67">
        <v>0.68</v>
      </c>
      <c r="F54" s="51"/>
      <c r="G54" s="67">
        <v>1.01</v>
      </c>
      <c r="H54" s="67">
        <v>0.94</v>
      </c>
      <c r="I54" s="67">
        <v>0.97</v>
      </c>
      <c r="J54" s="67"/>
    </row>
    <row r="55" spans="1:10" x14ac:dyDescent="0.25">
      <c r="A55" s="48">
        <v>0.45</v>
      </c>
      <c r="B55" s="45">
        <v>1</v>
      </c>
      <c r="C55" s="67">
        <v>1</v>
      </c>
      <c r="D55" s="67">
        <v>1.01</v>
      </c>
      <c r="E55" s="67">
        <v>0.69</v>
      </c>
      <c r="F55" s="51"/>
      <c r="G55" s="67">
        <v>1.01</v>
      </c>
      <c r="H55" s="67">
        <v>0.94</v>
      </c>
      <c r="I55" s="67">
        <v>0.97</v>
      </c>
      <c r="J55" s="67"/>
    </row>
    <row r="56" spans="1:10" x14ac:dyDescent="0.25">
      <c r="A56" s="48">
        <v>0.46</v>
      </c>
      <c r="B56" s="45">
        <v>1</v>
      </c>
      <c r="C56" s="67">
        <v>1</v>
      </c>
      <c r="D56" s="67">
        <v>1</v>
      </c>
      <c r="E56" s="67">
        <v>0.69</v>
      </c>
      <c r="F56" s="51"/>
      <c r="G56" s="67">
        <v>1.01</v>
      </c>
      <c r="H56" s="67">
        <v>0.94</v>
      </c>
      <c r="I56" s="67">
        <v>0.96</v>
      </c>
      <c r="J56" s="67"/>
    </row>
    <row r="57" spans="1:10" x14ac:dyDescent="0.25">
      <c r="A57" s="48">
        <v>0.47</v>
      </c>
      <c r="B57" s="45">
        <v>1</v>
      </c>
      <c r="C57" s="67">
        <v>1</v>
      </c>
      <c r="D57" s="67">
        <v>1</v>
      </c>
      <c r="E57" s="67">
        <v>0.7</v>
      </c>
      <c r="F57" s="51"/>
      <c r="G57" s="67">
        <v>1</v>
      </c>
      <c r="H57" s="67">
        <v>0.94</v>
      </c>
      <c r="I57" s="67">
        <v>0.96</v>
      </c>
      <c r="J57" s="67"/>
    </row>
    <row r="58" spans="1:10" x14ac:dyDescent="0.25">
      <c r="A58" s="48">
        <v>0.48</v>
      </c>
      <c r="B58" s="45">
        <v>1</v>
      </c>
      <c r="C58" s="67">
        <v>1</v>
      </c>
      <c r="D58" s="67">
        <v>1</v>
      </c>
      <c r="E58" s="67">
        <v>0.7</v>
      </c>
      <c r="F58" s="51"/>
      <c r="G58" s="67">
        <v>1</v>
      </c>
      <c r="H58" s="67">
        <v>0.93</v>
      </c>
      <c r="I58" s="67">
        <v>0.96</v>
      </c>
      <c r="J58" s="67"/>
    </row>
    <row r="59" spans="1:10" x14ac:dyDescent="0.25">
      <c r="A59" s="48">
        <v>0.49</v>
      </c>
      <c r="B59" s="45">
        <v>1</v>
      </c>
      <c r="C59" s="67">
        <v>1</v>
      </c>
      <c r="D59" s="67">
        <v>0.99</v>
      </c>
      <c r="E59" s="67">
        <v>0.71</v>
      </c>
      <c r="F59" s="51"/>
      <c r="G59" s="67">
        <v>1</v>
      </c>
      <c r="H59" s="67">
        <v>0.93</v>
      </c>
      <c r="I59" s="67">
        <v>0.96</v>
      </c>
      <c r="J59" s="67"/>
    </row>
    <row r="60" spans="1:10" x14ac:dyDescent="0.25">
      <c r="A60" s="48">
        <v>0.5</v>
      </c>
      <c r="B60" s="45">
        <v>1</v>
      </c>
      <c r="C60" s="67">
        <v>1</v>
      </c>
      <c r="D60" s="67">
        <v>0.99</v>
      </c>
      <c r="E60" s="67">
        <v>0.71</v>
      </c>
      <c r="F60" s="51"/>
      <c r="G60" s="67">
        <v>1</v>
      </c>
      <c r="H60" s="67">
        <v>0.93</v>
      </c>
      <c r="I60" s="67">
        <v>0.96</v>
      </c>
      <c r="J60" s="67"/>
    </row>
    <row r="61" spans="1:10" x14ac:dyDescent="0.25">
      <c r="A61" s="48">
        <v>0.51</v>
      </c>
      <c r="B61" s="45">
        <v>1</v>
      </c>
      <c r="C61" s="67">
        <v>1</v>
      </c>
      <c r="D61" s="67">
        <v>0.99</v>
      </c>
      <c r="E61" s="67">
        <v>0.72</v>
      </c>
      <c r="F61" s="51"/>
      <c r="G61" s="67">
        <v>1</v>
      </c>
      <c r="H61" s="67">
        <v>0.94</v>
      </c>
      <c r="I61" s="67">
        <v>0.95</v>
      </c>
      <c r="J61" s="67"/>
    </row>
    <row r="62" spans="1:10" x14ac:dyDescent="0.25">
      <c r="A62" s="48">
        <v>0.52</v>
      </c>
      <c r="B62" s="45">
        <v>1</v>
      </c>
      <c r="C62" s="67">
        <v>1</v>
      </c>
      <c r="D62" s="67">
        <v>0.99</v>
      </c>
      <c r="E62" s="67">
        <v>0.73</v>
      </c>
      <c r="F62" s="51"/>
      <c r="G62" s="67">
        <v>1</v>
      </c>
      <c r="H62" s="67">
        <v>0.94</v>
      </c>
      <c r="I62" s="67">
        <v>0.95</v>
      </c>
      <c r="J62" s="67"/>
    </row>
    <row r="63" spans="1:10" x14ac:dyDescent="0.25">
      <c r="A63" s="48">
        <v>0.53</v>
      </c>
      <c r="B63" s="45">
        <v>1</v>
      </c>
      <c r="C63" s="67">
        <v>1</v>
      </c>
      <c r="D63" s="67">
        <v>0.99</v>
      </c>
      <c r="E63" s="67">
        <v>0.74</v>
      </c>
      <c r="F63" s="51"/>
      <c r="G63" s="67">
        <v>1</v>
      </c>
      <c r="H63" s="67">
        <v>0.94</v>
      </c>
      <c r="I63" s="67">
        <v>0.95</v>
      </c>
      <c r="J63" s="67"/>
    </row>
    <row r="64" spans="1:10" x14ac:dyDescent="0.25">
      <c r="A64" s="48">
        <v>0.54</v>
      </c>
      <c r="B64" s="45">
        <v>1</v>
      </c>
      <c r="C64" s="67">
        <v>1</v>
      </c>
      <c r="D64" s="67">
        <v>0.99</v>
      </c>
      <c r="E64" s="67">
        <v>0.75</v>
      </c>
      <c r="F64" s="51"/>
      <c r="G64" s="67">
        <v>1</v>
      </c>
      <c r="H64" s="67">
        <v>0.94</v>
      </c>
      <c r="I64" s="67">
        <v>0.95</v>
      </c>
      <c r="J64" s="67"/>
    </row>
    <row r="65" spans="1:10" x14ac:dyDescent="0.25">
      <c r="A65" s="48">
        <v>0.55000000000000004</v>
      </c>
      <c r="B65" s="45">
        <v>1</v>
      </c>
      <c r="C65" s="67">
        <v>0.99</v>
      </c>
      <c r="D65" s="67">
        <v>0.98</v>
      </c>
      <c r="E65" s="67">
        <v>0.75</v>
      </c>
      <c r="F65" s="51"/>
      <c r="G65" s="67">
        <v>1</v>
      </c>
      <c r="H65" s="67">
        <v>0.94</v>
      </c>
      <c r="I65" s="67">
        <v>0.96</v>
      </c>
      <c r="J65" s="67"/>
    </row>
    <row r="66" spans="1:10" x14ac:dyDescent="0.25">
      <c r="A66" s="48">
        <v>0.56000000000000005</v>
      </c>
      <c r="B66" s="45">
        <v>1</v>
      </c>
      <c r="C66" s="67">
        <v>0.99</v>
      </c>
      <c r="D66" s="67">
        <v>0.98</v>
      </c>
      <c r="E66" s="67">
        <v>0.76</v>
      </c>
      <c r="F66" s="51"/>
      <c r="G66" s="67">
        <v>1</v>
      </c>
      <c r="H66" s="67">
        <v>0.94</v>
      </c>
      <c r="I66" s="67">
        <v>0.96</v>
      </c>
      <c r="J66" s="67"/>
    </row>
    <row r="67" spans="1:10" x14ac:dyDescent="0.25">
      <c r="A67" s="48">
        <v>0.56999999999999995</v>
      </c>
      <c r="B67" s="45">
        <v>1</v>
      </c>
      <c r="C67" s="67">
        <v>0.99</v>
      </c>
      <c r="D67" s="67">
        <v>0.98</v>
      </c>
      <c r="E67" s="67">
        <v>0.77</v>
      </c>
      <c r="F67" s="51"/>
      <c r="G67" s="67">
        <v>1</v>
      </c>
      <c r="H67" s="67">
        <v>0.95</v>
      </c>
      <c r="I67" s="67">
        <v>0.96</v>
      </c>
      <c r="J67" s="67"/>
    </row>
    <row r="68" spans="1:10" x14ac:dyDescent="0.25">
      <c r="A68" s="48">
        <v>0.57999999999999996</v>
      </c>
      <c r="B68" s="45">
        <v>1</v>
      </c>
      <c r="C68" s="67">
        <v>0.99</v>
      </c>
      <c r="D68" s="67">
        <v>0.98</v>
      </c>
      <c r="E68" s="67">
        <v>0.78</v>
      </c>
      <c r="F68" s="51"/>
      <c r="G68" s="67">
        <v>1</v>
      </c>
      <c r="H68" s="67">
        <v>0.95</v>
      </c>
      <c r="I68" s="67">
        <v>0.96</v>
      </c>
      <c r="J68" s="67"/>
    </row>
    <row r="69" spans="1:10" x14ac:dyDescent="0.25">
      <c r="A69" s="48">
        <v>0.59</v>
      </c>
      <c r="B69" s="45">
        <v>1</v>
      </c>
      <c r="C69" s="67">
        <v>0.99</v>
      </c>
      <c r="D69" s="67">
        <v>0.98</v>
      </c>
      <c r="E69" s="67">
        <v>0.8</v>
      </c>
      <c r="F69" s="51"/>
      <c r="G69" s="67">
        <v>1</v>
      </c>
      <c r="H69" s="67">
        <v>0.95</v>
      </c>
      <c r="I69" s="67">
        <v>0.96</v>
      </c>
      <c r="J69" s="67"/>
    </row>
    <row r="70" spans="1:10" x14ac:dyDescent="0.25">
      <c r="A70" s="48">
        <v>0.6</v>
      </c>
      <c r="B70" s="45">
        <v>1</v>
      </c>
      <c r="C70" s="67">
        <v>0.99</v>
      </c>
      <c r="D70" s="67">
        <v>0.98</v>
      </c>
      <c r="E70" s="67">
        <v>0.81</v>
      </c>
      <c r="F70" s="51"/>
      <c r="G70" s="67">
        <v>0.99</v>
      </c>
      <c r="H70" s="67">
        <v>0.95</v>
      </c>
      <c r="I70" s="67">
        <v>0.97</v>
      </c>
      <c r="J70" s="67"/>
    </row>
    <row r="71" spans="1:10" x14ac:dyDescent="0.25">
      <c r="A71" s="48">
        <v>0.61</v>
      </c>
      <c r="B71" s="45">
        <v>1</v>
      </c>
      <c r="C71" s="67">
        <v>0.99</v>
      </c>
      <c r="D71" s="67">
        <v>0.98</v>
      </c>
      <c r="E71" s="67">
        <v>0.82</v>
      </c>
      <c r="F71" s="51"/>
      <c r="G71" s="67">
        <v>0.99</v>
      </c>
      <c r="H71" s="67">
        <v>0.96</v>
      </c>
      <c r="I71" s="67">
        <v>0.97</v>
      </c>
      <c r="J71" s="67"/>
    </row>
    <row r="72" spans="1:10" x14ac:dyDescent="0.25">
      <c r="A72" s="48">
        <v>0.62</v>
      </c>
      <c r="B72" s="45">
        <v>1</v>
      </c>
      <c r="C72" s="67">
        <v>0.99</v>
      </c>
      <c r="D72" s="67">
        <v>0.98</v>
      </c>
      <c r="E72" s="67">
        <v>0.83</v>
      </c>
      <c r="F72" s="51"/>
      <c r="G72" s="67">
        <v>0.99</v>
      </c>
      <c r="H72" s="67">
        <v>0.96</v>
      </c>
      <c r="I72" s="67">
        <v>0.97</v>
      </c>
      <c r="J72" s="67"/>
    </row>
    <row r="73" spans="1:10" x14ac:dyDescent="0.25">
      <c r="A73" s="48">
        <v>0.63</v>
      </c>
      <c r="B73" s="45">
        <v>1</v>
      </c>
      <c r="C73" s="67">
        <v>0.99</v>
      </c>
      <c r="D73" s="67">
        <v>0.99</v>
      </c>
      <c r="E73" s="67">
        <v>0.84</v>
      </c>
      <c r="F73" s="51"/>
      <c r="G73" s="67">
        <v>0.99</v>
      </c>
      <c r="H73" s="67">
        <v>0.96</v>
      </c>
      <c r="I73" s="67">
        <v>0.98</v>
      </c>
      <c r="J73" s="67"/>
    </row>
    <row r="74" spans="1:10" x14ac:dyDescent="0.25">
      <c r="A74" s="48">
        <v>0.64</v>
      </c>
      <c r="B74" s="45">
        <v>1</v>
      </c>
      <c r="C74" s="67">
        <v>0.99</v>
      </c>
      <c r="D74" s="67">
        <v>0.99</v>
      </c>
      <c r="E74" s="67">
        <v>0.85</v>
      </c>
      <c r="F74" s="51"/>
      <c r="G74" s="67">
        <v>0.99</v>
      </c>
      <c r="H74" s="67">
        <v>0.97</v>
      </c>
      <c r="I74" s="67">
        <v>0.98</v>
      </c>
      <c r="J74" s="67"/>
    </row>
    <row r="75" spans="1:10" x14ac:dyDescent="0.25">
      <c r="A75" s="48">
        <v>0.65</v>
      </c>
      <c r="B75" s="45">
        <v>1</v>
      </c>
      <c r="C75" s="67">
        <v>0.99</v>
      </c>
      <c r="D75" s="67">
        <v>0.99</v>
      </c>
      <c r="E75" s="67">
        <v>0.87</v>
      </c>
      <c r="F75" s="51"/>
      <c r="G75" s="67">
        <v>0.99</v>
      </c>
      <c r="H75" s="67">
        <v>0.97</v>
      </c>
      <c r="I75" s="67">
        <v>0.98</v>
      </c>
      <c r="J75" s="67"/>
    </row>
    <row r="76" spans="1:10" x14ac:dyDescent="0.25">
      <c r="A76" s="48">
        <v>0.66</v>
      </c>
      <c r="B76" s="45">
        <v>1</v>
      </c>
      <c r="C76" s="67">
        <v>0.99</v>
      </c>
      <c r="D76" s="67">
        <v>0.99</v>
      </c>
      <c r="E76" s="67">
        <v>0.88</v>
      </c>
      <c r="F76" s="51"/>
      <c r="G76" s="67">
        <v>0.99</v>
      </c>
      <c r="H76" s="67">
        <v>0.98</v>
      </c>
      <c r="I76" s="67">
        <v>0.99</v>
      </c>
      <c r="J76" s="67"/>
    </row>
    <row r="77" spans="1:10" x14ac:dyDescent="0.25">
      <c r="A77" s="48">
        <v>0.67</v>
      </c>
      <c r="B77" s="45">
        <v>1</v>
      </c>
      <c r="C77" s="67">
        <v>0.99</v>
      </c>
      <c r="D77" s="67">
        <v>0.99</v>
      </c>
      <c r="E77" s="67">
        <v>0.89</v>
      </c>
      <c r="F77" s="51"/>
      <c r="G77" s="67">
        <v>0.99</v>
      </c>
      <c r="H77" s="67">
        <v>0.98</v>
      </c>
      <c r="I77" s="67">
        <v>0.99</v>
      </c>
      <c r="J77" s="67"/>
    </row>
    <row r="78" spans="1:10" x14ac:dyDescent="0.25">
      <c r="A78" s="48">
        <v>0.68</v>
      </c>
      <c r="B78" s="45">
        <v>1</v>
      </c>
      <c r="C78" s="67">
        <v>0.99</v>
      </c>
      <c r="D78" s="67">
        <v>0.99</v>
      </c>
      <c r="E78" s="67">
        <v>0.91</v>
      </c>
      <c r="F78" s="51"/>
      <c r="G78" s="67">
        <v>0.99</v>
      </c>
      <c r="H78" s="67">
        <v>0.98</v>
      </c>
      <c r="I78" s="67">
        <v>0.99</v>
      </c>
      <c r="J78" s="67"/>
    </row>
    <row r="79" spans="1:10" x14ac:dyDescent="0.25">
      <c r="A79" s="48">
        <v>0.69</v>
      </c>
      <c r="B79" s="45">
        <v>1</v>
      </c>
      <c r="C79" s="67">
        <v>0.99</v>
      </c>
      <c r="D79" s="67">
        <v>0.99</v>
      </c>
      <c r="E79" s="67">
        <v>0.92</v>
      </c>
      <c r="F79" s="51"/>
      <c r="G79" s="67">
        <v>0.99</v>
      </c>
      <c r="H79" s="67">
        <v>0.99</v>
      </c>
      <c r="I79" s="67">
        <v>1</v>
      </c>
      <c r="J79" s="67"/>
    </row>
    <row r="80" spans="1:10" x14ac:dyDescent="0.25">
      <c r="A80" s="48">
        <v>0.7</v>
      </c>
      <c r="B80" s="45">
        <v>1</v>
      </c>
      <c r="C80" s="67">
        <v>0.99</v>
      </c>
      <c r="D80" s="67">
        <v>0.99</v>
      </c>
      <c r="E80" s="67">
        <v>0.93</v>
      </c>
      <c r="F80" s="51"/>
      <c r="G80" s="67">
        <v>0.99</v>
      </c>
      <c r="H80" s="67">
        <v>0.99</v>
      </c>
      <c r="I80" s="67">
        <v>1</v>
      </c>
      <c r="J80" s="67"/>
    </row>
    <row r="81" spans="1:10" x14ac:dyDescent="0.25">
      <c r="A81" s="48">
        <v>0.71</v>
      </c>
      <c r="B81" s="45">
        <v>1</v>
      </c>
      <c r="C81" s="67">
        <v>0.99</v>
      </c>
      <c r="D81" s="67">
        <v>0.99</v>
      </c>
      <c r="E81" s="67">
        <v>0.95</v>
      </c>
      <c r="F81" s="51"/>
      <c r="G81" s="67">
        <v>0.99</v>
      </c>
      <c r="H81" s="67">
        <v>0.99</v>
      </c>
      <c r="I81" s="67">
        <v>1</v>
      </c>
      <c r="J81" s="67"/>
    </row>
    <row r="82" spans="1:10" x14ac:dyDescent="0.25">
      <c r="A82" s="48">
        <v>0.72</v>
      </c>
      <c r="B82" s="45">
        <v>1</v>
      </c>
      <c r="C82" s="67">
        <v>0.99</v>
      </c>
      <c r="D82" s="67">
        <v>0.99</v>
      </c>
      <c r="E82" s="67">
        <v>0.96</v>
      </c>
      <c r="F82" s="51"/>
      <c r="G82" s="67">
        <v>0.99</v>
      </c>
      <c r="H82" s="67">
        <v>1</v>
      </c>
      <c r="I82" s="67">
        <v>1.01</v>
      </c>
      <c r="J82" s="67"/>
    </row>
    <row r="83" spans="1:10" x14ac:dyDescent="0.25">
      <c r="A83" s="48">
        <v>0.73</v>
      </c>
      <c r="B83" s="45">
        <v>1</v>
      </c>
      <c r="C83" s="67">
        <v>0.99</v>
      </c>
      <c r="D83" s="67">
        <v>0.99</v>
      </c>
      <c r="E83" s="67">
        <v>0.98</v>
      </c>
      <c r="F83" s="51"/>
      <c r="G83" s="67">
        <v>0.99</v>
      </c>
      <c r="H83" s="67">
        <v>1</v>
      </c>
      <c r="I83" s="67">
        <v>1.01</v>
      </c>
      <c r="J83" s="67"/>
    </row>
    <row r="84" spans="1:10" x14ac:dyDescent="0.25">
      <c r="A84" s="48">
        <v>0.74</v>
      </c>
      <c r="B84" s="45">
        <v>1</v>
      </c>
      <c r="C84" s="67">
        <v>0.99</v>
      </c>
      <c r="D84" s="67">
        <v>0.99</v>
      </c>
      <c r="E84" s="67">
        <v>0.99</v>
      </c>
      <c r="F84" s="51"/>
      <c r="G84" s="67">
        <v>0.99</v>
      </c>
      <c r="H84" s="67">
        <v>1</v>
      </c>
      <c r="I84" s="67">
        <v>1.01</v>
      </c>
      <c r="J84" s="67"/>
    </row>
    <row r="85" spans="1:10" x14ac:dyDescent="0.25">
      <c r="A85" s="48">
        <v>0.75</v>
      </c>
      <c r="B85" s="45">
        <v>1</v>
      </c>
      <c r="C85" s="67">
        <v>0.99</v>
      </c>
      <c r="D85" s="67">
        <v>0.99</v>
      </c>
      <c r="E85" s="67">
        <v>1</v>
      </c>
      <c r="F85" s="51"/>
      <c r="G85" s="67">
        <v>0.99</v>
      </c>
      <c r="H85" s="67">
        <v>1.01</v>
      </c>
      <c r="I85" s="67">
        <v>1.01</v>
      </c>
      <c r="J85" s="67"/>
    </row>
    <row r="86" spans="1:10" x14ac:dyDescent="0.25">
      <c r="A86" s="48">
        <v>0.76</v>
      </c>
      <c r="B86" s="45">
        <v>1</v>
      </c>
      <c r="C86" s="67">
        <v>0.99</v>
      </c>
      <c r="D86" s="67">
        <v>0.99</v>
      </c>
      <c r="E86" s="67">
        <v>1.02</v>
      </c>
      <c r="F86" s="51"/>
      <c r="G86" s="67">
        <v>0.99</v>
      </c>
      <c r="H86" s="67">
        <v>1.01</v>
      </c>
      <c r="I86" s="67">
        <v>1.01</v>
      </c>
      <c r="J86" s="67"/>
    </row>
    <row r="87" spans="1:10" x14ac:dyDescent="0.25">
      <c r="A87" s="48">
        <v>0.77</v>
      </c>
      <c r="B87" s="45">
        <v>1</v>
      </c>
      <c r="C87" s="67">
        <v>0.99</v>
      </c>
      <c r="D87" s="67">
        <v>0.99</v>
      </c>
      <c r="E87" s="67">
        <v>1.03</v>
      </c>
      <c r="F87" s="51"/>
      <c r="G87" s="67">
        <v>0.99</v>
      </c>
      <c r="H87" s="67">
        <v>1.01</v>
      </c>
      <c r="I87" s="67">
        <v>1.01</v>
      </c>
      <c r="J87" s="67"/>
    </row>
    <row r="88" spans="1:10" x14ac:dyDescent="0.25">
      <c r="A88" s="48">
        <v>0.78</v>
      </c>
      <c r="B88" s="45">
        <v>1</v>
      </c>
      <c r="C88" s="67">
        <v>0.99</v>
      </c>
      <c r="D88" s="67">
        <v>0.99</v>
      </c>
      <c r="E88" s="67">
        <v>1.05</v>
      </c>
      <c r="F88" s="51"/>
      <c r="G88" s="67">
        <v>0.99</v>
      </c>
      <c r="H88" s="67">
        <v>1.01</v>
      </c>
      <c r="I88" s="67">
        <v>1.01</v>
      </c>
      <c r="J88" s="67"/>
    </row>
    <row r="89" spans="1:10" x14ac:dyDescent="0.25">
      <c r="A89" s="48">
        <v>0.79</v>
      </c>
      <c r="B89" s="45">
        <v>1</v>
      </c>
      <c r="C89" s="67">
        <v>0.99</v>
      </c>
      <c r="D89" s="67">
        <v>0.99</v>
      </c>
      <c r="E89" s="67">
        <v>1.06</v>
      </c>
      <c r="F89" s="51"/>
      <c r="G89" s="67">
        <v>0.99</v>
      </c>
      <c r="H89" s="67">
        <v>1.02</v>
      </c>
      <c r="I89" s="67">
        <v>1.01</v>
      </c>
      <c r="J89" s="67"/>
    </row>
    <row r="90" spans="1:10" x14ac:dyDescent="0.25">
      <c r="A90" s="48">
        <v>0.8</v>
      </c>
      <c r="B90" s="45">
        <v>1</v>
      </c>
      <c r="C90" s="67">
        <v>0.99</v>
      </c>
      <c r="D90" s="67">
        <v>0.99</v>
      </c>
      <c r="E90" s="67">
        <v>1.08</v>
      </c>
      <c r="F90" s="51"/>
      <c r="G90" s="67">
        <v>0.99</v>
      </c>
      <c r="H90" s="67">
        <v>1.02</v>
      </c>
      <c r="I90" s="67">
        <v>1.01</v>
      </c>
      <c r="J90" s="67"/>
    </row>
    <row r="91" spans="1:10" x14ac:dyDescent="0.25">
      <c r="A91" s="48">
        <v>0.81</v>
      </c>
      <c r="B91" s="45">
        <v>1</v>
      </c>
      <c r="C91" s="67">
        <v>0.99</v>
      </c>
      <c r="D91" s="67">
        <v>0.99</v>
      </c>
      <c r="E91" s="67">
        <v>1.0900000000000001</v>
      </c>
      <c r="F91" s="51"/>
      <c r="G91" s="67">
        <v>0.99</v>
      </c>
      <c r="H91" s="67">
        <v>1.02</v>
      </c>
      <c r="I91" s="67">
        <v>1.01</v>
      </c>
      <c r="J91" s="67"/>
    </row>
    <row r="92" spans="1:10" x14ac:dyDescent="0.25">
      <c r="A92" s="48">
        <v>0.82</v>
      </c>
      <c r="B92" s="45">
        <v>1</v>
      </c>
      <c r="C92" s="67">
        <v>0.99</v>
      </c>
      <c r="D92" s="67">
        <v>0.99</v>
      </c>
      <c r="E92" s="67">
        <v>1.1000000000000001</v>
      </c>
      <c r="F92" s="51"/>
      <c r="G92" s="67">
        <v>0.99</v>
      </c>
      <c r="H92" s="67">
        <v>1.02</v>
      </c>
      <c r="I92" s="67">
        <v>1.01</v>
      </c>
      <c r="J92" s="67"/>
    </row>
    <row r="93" spans="1:10" x14ac:dyDescent="0.25">
      <c r="A93" s="48">
        <v>0.83</v>
      </c>
      <c r="B93" s="45">
        <v>1</v>
      </c>
      <c r="C93" s="67">
        <v>0.99</v>
      </c>
      <c r="D93" s="67">
        <v>0.98</v>
      </c>
      <c r="E93" s="67">
        <v>1.1200000000000001</v>
      </c>
      <c r="F93" s="51"/>
      <c r="G93" s="67">
        <v>0.99</v>
      </c>
      <c r="H93" s="67">
        <v>1.02</v>
      </c>
      <c r="I93" s="67">
        <v>1.01</v>
      </c>
      <c r="J93" s="67"/>
    </row>
    <row r="94" spans="1:10" x14ac:dyDescent="0.25">
      <c r="A94" s="48">
        <v>0.84</v>
      </c>
      <c r="B94" s="45">
        <v>1</v>
      </c>
      <c r="C94" s="67">
        <v>0.99</v>
      </c>
      <c r="D94" s="67">
        <v>0.98</v>
      </c>
      <c r="E94" s="67">
        <v>1.1299999999999999</v>
      </c>
      <c r="F94" s="51"/>
      <c r="G94" s="67">
        <v>0.99</v>
      </c>
      <c r="H94" s="67">
        <v>1.02</v>
      </c>
      <c r="I94" s="67">
        <v>1</v>
      </c>
      <c r="J94" s="67"/>
    </row>
    <row r="95" spans="1:10" x14ac:dyDescent="0.25">
      <c r="A95" s="48">
        <v>0.85</v>
      </c>
      <c r="B95" s="45">
        <v>1</v>
      </c>
      <c r="C95" s="67">
        <v>0.99</v>
      </c>
      <c r="D95" s="67">
        <v>0.98</v>
      </c>
      <c r="E95" s="67">
        <v>1.1499999999999999</v>
      </c>
      <c r="F95" s="51"/>
      <c r="G95" s="67">
        <v>0.99</v>
      </c>
      <c r="H95" s="67">
        <v>1.02</v>
      </c>
      <c r="I95" s="67">
        <v>1</v>
      </c>
      <c r="J95" s="67"/>
    </row>
    <row r="96" spans="1:10" x14ac:dyDescent="0.25">
      <c r="A96" s="48">
        <v>0.86</v>
      </c>
      <c r="B96" s="45">
        <v>1</v>
      </c>
      <c r="C96" s="67">
        <v>0.99</v>
      </c>
      <c r="D96" s="67">
        <v>0.98</v>
      </c>
      <c r="E96" s="67">
        <v>1.1599999999999999</v>
      </c>
      <c r="F96" s="51"/>
      <c r="G96" s="67">
        <v>0.99</v>
      </c>
      <c r="H96" s="67">
        <v>1.02</v>
      </c>
      <c r="I96" s="67">
        <v>0.99</v>
      </c>
      <c r="J96" s="67"/>
    </row>
    <row r="97" spans="1:10" x14ac:dyDescent="0.25">
      <c r="A97" s="48">
        <v>0.87</v>
      </c>
      <c r="B97" s="45">
        <v>1</v>
      </c>
      <c r="C97" s="67">
        <v>0.99</v>
      </c>
      <c r="D97" s="67">
        <v>0.97</v>
      </c>
      <c r="E97" s="67">
        <v>1.18</v>
      </c>
      <c r="F97" s="51"/>
      <c r="G97" s="67">
        <v>0.99</v>
      </c>
      <c r="H97" s="67">
        <v>1.02</v>
      </c>
      <c r="I97" s="67">
        <v>0.99</v>
      </c>
      <c r="J97" s="67"/>
    </row>
    <row r="98" spans="1:10" x14ac:dyDescent="0.25">
      <c r="A98" s="48">
        <v>0.88</v>
      </c>
      <c r="B98" s="45">
        <v>1</v>
      </c>
      <c r="C98" s="67">
        <v>0.99</v>
      </c>
      <c r="D98" s="67">
        <v>0.97</v>
      </c>
      <c r="E98" s="67">
        <v>1.19</v>
      </c>
      <c r="F98" s="51"/>
      <c r="G98" s="67">
        <v>0.99</v>
      </c>
      <c r="H98" s="67">
        <v>1.02</v>
      </c>
      <c r="I98" s="67">
        <v>0.98</v>
      </c>
      <c r="J98" s="67"/>
    </row>
    <row r="99" spans="1:10" x14ac:dyDescent="0.25">
      <c r="A99" s="48">
        <v>0.89</v>
      </c>
      <c r="B99" s="45">
        <v>1</v>
      </c>
      <c r="C99" s="67">
        <v>0.99</v>
      </c>
      <c r="D99" s="67">
        <v>0.96</v>
      </c>
      <c r="E99" s="67">
        <v>1.2</v>
      </c>
      <c r="F99" s="51"/>
      <c r="G99" s="67">
        <v>0.99</v>
      </c>
      <c r="H99" s="67">
        <v>1.01</v>
      </c>
      <c r="I99" s="67">
        <v>0.97</v>
      </c>
      <c r="J99" s="67"/>
    </row>
    <row r="100" spans="1:10" x14ac:dyDescent="0.25">
      <c r="A100" s="48">
        <v>0.9</v>
      </c>
      <c r="B100" s="45">
        <v>1</v>
      </c>
      <c r="C100" s="67">
        <v>0.99</v>
      </c>
      <c r="D100" s="67">
        <v>0.96</v>
      </c>
      <c r="E100" s="67">
        <v>1.22</v>
      </c>
      <c r="F100" s="51"/>
      <c r="G100" s="67">
        <v>0.99</v>
      </c>
      <c r="H100" s="67">
        <v>1.01</v>
      </c>
      <c r="I100" s="67">
        <v>0.97</v>
      </c>
      <c r="J100" s="67"/>
    </row>
    <row r="101" spans="1:10" x14ac:dyDescent="0.25">
      <c r="A101" s="48">
        <v>0.91</v>
      </c>
      <c r="B101" s="45">
        <v>1</v>
      </c>
      <c r="C101" s="67">
        <v>1</v>
      </c>
      <c r="D101" s="67">
        <v>0.95</v>
      </c>
      <c r="E101" s="67">
        <v>1.23</v>
      </c>
      <c r="F101" s="51"/>
      <c r="G101" s="67">
        <v>0.99</v>
      </c>
      <c r="H101" s="67">
        <v>1.01</v>
      </c>
      <c r="I101" s="67">
        <v>0.96</v>
      </c>
      <c r="J101" s="67"/>
    </row>
    <row r="102" spans="1:10" x14ac:dyDescent="0.25">
      <c r="A102" s="48">
        <v>0.92</v>
      </c>
      <c r="B102" s="45">
        <v>1</v>
      </c>
      <c r="C102" s="67">
        <v>1</v>
      </c>
      <c r="D102" s="67">
        <v>0.95</v>
      </c>
      <c r="E102" s="67">
        <v>1.24</v>
      </c>
      <c r="F102" s="51"/>
      <c r="G102" s="67">
        <v>0.99</v>
      </c>
      <c r="H102" s="67">
        <v>1</v>
      </c>
      <c r="I102" s="67">
        <v>0.94</v>
      </c>
      <c r="J102" s="67"/>
    </row>
    <row r="103" spans="1:10" x14ac:dyDescent="0.25">
      <c r="A103" s="48">
        <v>0.93</v>
      </c>
      <c r="B103" s="45">
        <v>1</v>
      </c>
      <c r="C103" s="67">
        <v>1</v>
      </c>
      <c r="D103" s="67">
        <v>0.94</v>
      </c>
      <c r="E103" s="67">
        <v>1.25</v>
      </c>
      <c r="F103" s="51"/>
      <c r="G103" s="67">
        <v>0.99</v>
      </c>
      <c r="H103" s="67">
        <v>1</v>
      </c>
      <c r="I103" s="67">
        <v>0.93</v>
      </c>
      <c r="J103" s="67"/>
    </row>
    <row r="104" spans="1:10" x14ac:dyDescent="0.25">
      <c r="A104" s="48">
        <v>0.94</v>
      </c>
      <c r="B104" s="45">
        <v>1</v>
      </c>
      <c r="C104" s="67">
        <v>1</v>
      </c>
      <c r="D104" s="67">
        <v>0.93</v>
      </c>
      <c r="E104" s="67">
        <v>1.27</v>
      </c>
      <c r="F104" s="51"/>
      <c r="G104" s="67">
        <v>0.99</v>
      </c>
      <c r="H104" s="67">
        <v>0.99</v>
      </c>
      <c r="I104" s="67">
        <v>0.92</v>
      </c>
      <c r="J104" s="67"/>
    </row>
    <row r="105" spans="1:10" x14ac:dyDescent="0.25">
      <c r="A105" s="48">
        <v>0.95</v>
      </c>
      <c r="B105" s="45">
        <v>1</v>
      </c>
      <c r="C105" s="67">
        <v>1</v>
      </c>
      <c r="D105" s="67">
        <v>0.93</v>
      </c>
      <c r="E105" s="67">
        <v>1.28</v>
      </c>
      <c r="F105" s="51"/>
      <c r="G105" s="67">
        <v>0.99</v>
      </c>
      <c r="H105" s="67">
        <v>0.99</v>
      </c>
      <c r="I105" s="67">
        <v>0.91</v>
      </c>
      <c r="J105" s="67"/>
    </row>
    <row r="106" spans="1:10" x14ac:dyDescent="0.25">
      <c r="A106" s="48">
        <v>0.96</v>
      </c>
      <c r="B106" s="45">
        <v>1</v>
      </c>
      <c r="C106" s="67">
        <v>1</v>
      </c>
      <c r="D106" s="67">
        <v>0.92</v>
      </c>
      <c r="E106" s="67">
        <v>1.29</v>
      </c>
      <c r="F106" s="51"/>
      <c r="G106" s="67">
        <v>0.99</v>
      </c>
      <c r="H106" s="67">
        <v>0.98</v>
      </c>
      <c r="I106" s="67">
        <v>0.89</v>
      </c>
      <c r="J106" s="67"/>
    </row>
    <row r="107" spans="1:10" x14ac:dyDescent="0.25">
      <c r="A107" s="48">
        <v>0.97</v>
      </c>
      <c r="B107" s="45">
        <v>1</v>
      </c>
      <c r="C107" s="67">
        <v>1</v>
      </c>
      <c r="D107" s="67">
        <v>0.91</v>
      </c>
      <c r="E107" s="67">
        <v>1.3</v>
      </c>
      <c r="F107" s="51"/>
      <c r="G107" s="67">
        <v>1</v>
      </c>
      <c r="H107" s="67">
        <v>0.97</v>
      </c>
      <c r="I107" s="67">
        <v>0.87</v>
      </c>
      <c r="J107" s="67"/>
    </row>
    <row r="108" spans="1:10" x14ac:dyDescent="0.25">
      <c r="A108" s="48">
        <v>0.98</v>
      </c>
      <c r="B108" s="45">
        <v>1</v>
      </c>
      <c r="C108" s="67">
        <v>1</v>
      </c>
      <c r="D108" s="67">
        <v>0.9</v>
      </c>
      <c r="E108" s="67">
        <v>1.31</v>
      </c>
      <c r="F108" s="51"/>
      <c r="G108" s="67">
        <v>1</v>
      </c>
      <c r="H108" s="67">
        <v>0.97</v>
      </c>
      <c r="I108" s="67">
        <v>0.86</v>
      </c>
      <c r="J108" s="67"/>
    </row>
    <row r="109" spans="1:10" x14ac:dyDescent="0.25">
      <c r="A109" s="48">
        <v>0.99</v>
      </c>
      <c r="B109" s="45">
        <v>1</v>
      </c>
      <c r="C109" s="67">
        <v>1</v>
      </c>
      <c r="D109" s="67">
        <v>0.89</v>
      </c>
      <c r="E109" s="67">
        <v>1.32</v>
      </c>
      <c r="F109" s="51"/>
      <c r="G109" s="67">
        <v>1</v>
      </c>
      <c r="H109" s="67">
        <v>0.96</v>
      </c>
      <c r="I109" s="67">
        <v>0.84</v>
      </c>
      <c r="J109" s="67"/>
    </row>
    <row r="110" spans="1:10" x14ac:dyDescent="0.25">
      <c r="A110" s="48">
        <v>1</v>
      </c>
      <c r="B110" s="45">
        <v>1</v>
      </c>
      <c r="C110" s="67">
        <v>1</v>
      </c>
      <c r="D110" s="67">
        <v>0.88</v>
      </c>
      <c r="E110" s="67">
        <v>1.34</v>
      </c>
      <c r="F110" s="51"/>
      <c r="G110" s="67">
        <v>1</v>
      </c>
      <c r="H110" s="67">
        <v>0.95</v>
      </c>
      <c r="I110" s="67">
        <v>0.82</v>
      </c>
      <c r="J110" s="67"/>
    </row>
    <row r="111" spans="1:10" x14ac:dyDescent="0.25">
      <c r="H111" s="67"/>
      <c r="I111" s="67"/>
      <c r="J111" s="67"/>
    </row>
  </sheetData>
  <sheetProtection algorithmName="SHA-512" hashValue="GlrOOi7oZiPGb7giYwON8bj8Ep8NSOHdzT/11qoDx1o/N9ddVzbMG1xLhA0y7p21PneEjtVlwIJyrEm4HtVgPA==" saltValue="zEe7n7c1A8l1U9rqmGCfFw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2063D-1EE1-4837-BC14-E7B313FA56C4}">
  <dimension ref="A1:AB48"/>
  <sheetViews>
    <sheetView showGridLines="0" topLeftCell="E1" workbookViewId="0">
      <selection activeCell="M13" sqref="M13:M14"/>
    </sheetView>
  </sheetViews>
  <sheetFormatPr defaultColWidth="8.875" defaultRowHeight="15.75" x14ac:dyDescent="0.25"/>
  <cols>
    <col min="2" max="2" width="26.5" customWidth="1"/>
    <col min="3" max="3" width="21.875" customWidth="1"/>
  </cols>
  <sheetData>
    <row r="1" spans="1:28" ht="16.5" thickBot="1" x14ac:dyDescent="0.3">
      <c r="A1" s="27" t="s">
        <v>27</v>
      </c>
    </row>
    <row r="2" spans="1:28" ht="16.5" thickBot="1" x14ac:dyDescent="0.3">
      <c r="A2" s="8" t="s">
        <v>28</v>
      </c>
      <c r="B2" s="9" t="s">
        <v>29</v>
      </c>
      <c r="C2" s="10" t="s">
        <v>30</v>
      </c>
    </row>
    <row r="3" spans="1:28" x14ac:dyDescent="0.25">
      <c r="A3" s="11" t="s">
        <v>31</v>
      </c>
      <c r="B3" s="12" t="s">
        <v>32</v>
      </c>
      <c r="C3" s="13" t="s">
        <v>33</v>
      </c>
    </row>
    <row r="4" spans="1:28" x14ac:dyDescent="0.25">
      <c r="A4" s="11"/>
      <c r="B4" s="12" t="s">
        <v>34</v>
      </c>
      <c r="C4" s="13" t="s">
        <v>35</v>
      </c>
    </row>
    <row r="5" spans="1:28" x14ac:dyDescent="0.25">
      <c r="A5" s="11"/>
      <c r="B5" s="12" t="s">
        <v>36</v>
      </c>
      <c r="C5" s="13"/>
    </row>
    <row r="6" spans="1:28" x14ac:dyDescent="0.25">
      <c r="A6" s="11"/>
      <c r="B6" s="12" t="s">
        <v>37</v>
      </c>
      <c r="C6" s="13"/>
    </row>
    <row r="7" spans="1:28" x14ac:dyDescent="0.25">
      <c r="A7" s="11"/>
      <c r="B7" s="12" t="s">
        <v>38</v>
      </c>
      <c r="C7" s="13"/>
      <c r="X7" t="s">
        <v>108</v>
      </c>
      <c r="Y7" t="s">
        <v>109</v>
      </c>
      <c r="Z7" t="s">
        <v>110</v>
      </c>
      <c r="AA7" t="s">
        <v>111</v>
      </c>
      <c r="AB7" t="s">
        <v>112</v>
      </c>
    </row>
    <row r="8" spans="1:28" ht="16.5" thickBot="1" x14ac:dyDescent="0.3">
      <c r="A8" s="14"/>
      <c r="B8" s="15" t="s">
        <v>39</v>
      </c>
      <c r="C8" s="16"/>
      <c r="G8" t="s">
        <v>139</v>
      </c>
      <c r="H8">
        <v>14</v>
      </c>
      <c r="I8" t="s">
        <v>140</v>
      </c>
      <c r="J8" t="s">
        <v>141</v>
      </c>
      <c r="K8" t="s">
        <v>142</v>
      </c>
      <c r="L8">
        <v>2012</v>
      </c>
      <c r="M8" t="s">
        <v>143</v>
      </c>
      <c r="N8" t="s">
        <v>144</v>
      </c>
      <c r="O8" t="s">
        <v>145</v>
      </c>
      <c r="P8" t="s">
        <v>146</v>
      </c>
      <c r="Q8" t="s">
        <v>147</v>
      </c>
      <c r="R8" t="s">
        <v>148</v>
      </c>
      <c r="S8" t="s">
        <v>149</v>
      </c>
      <c r="T8" t="s">
        <v>150</v>
      </c>
      <c r="U8" t="s">
        <v>151</v>
      </c>
      <c r="V8" t="s">
        <v>144</v>
      </c>
      <c r="W8" t="s">
        <v>152</v>
      </c>
      <c r="X8" t="s">
        <v>153</v>
      </c>
      <c r="Y8" t="s">
        <v>113</v>
      </c>
    </row>
    <row r="9" spans="1:28" x14ac:dyDescent="0.25">
      <c r="A9" s="11" t="s">
        <v>40</v>
      </c>
      <c r="B9" s="12" t="s">
        <v>41</v>
      </c>
      <c r="C9" s="13" t="s">
        <v>42</v>
      </c>
      <c r="X9" t="s">
        <v>114</v>
      </c>
    </row>
    <row r="10" spans="1:28" x14ac:dyDescent="0.25">
      <c r="A10" s="11"/>
      <c r="B10" s="12" t="s">
        <v>43</v>
      </c>
      <c r="C10" s="13"/>
      <c r="M10" t="s">
        <v>124</v>
      </c>
      <c r="X10" t="s">
        <v>115</v>
      </c>
    </row>
    <row r="11" spans="1:28" x14ac:dyDescent="0.25">
      <c r="A11" s="11"/>
      <c r="B11" s="12" t="s">
        <v>44</v>
      </c>
      <c r="C11" s="13"/>
      <c r="M11" t="s">
        <v>125</v>
      </c>
      <c r="O11" t="s">
        <v>107</v>
      </c>
      <c r="X11" t="s">
        <v>116</v>
      </c>
    </row>
    <row r="12" spans="1:28" ht="16.5" thickBot="1" x14ac:dyDescent="0.3">
      <c r="A12" s="11"/>
      <c r="B12" s="12" t="s">
        <v>45</v>
      </c>
      <c r="C12" s="13"/>
      <c r="M12" s="64" t="s">
        <v>126</v>
      </c>
      <c r="X12" s="33" t="s">
        <v>117</v>
      </c>
      <c r="Y12" s="33" t="s">
        <v>118</v>
      </c>
      <c r="Z12" s="33" t="s">
        <v>119</v>
      </c>
      <c r="AA12" s="33"/>
      <c r="AB12" s="33"/>
    </row>
    <row r="13" spans="1:28" s="33" customFormat="1" x14ac:dyDescent="0.25">
      <c r="A13" s="30" t="s">
        <v>1</v>
      </c>
      <c r="B13" s="31" t="s">
        <v>46</v>
      </c>
      <c r="C13" s="32" t="s">
        <v>47</v>
      </c>
      <c r="G13" s="64" t="s">
        <v>46</v>
      </c>
      <c r="H13" s="64" t="s">
        <v>106</v>
      </c>
      <c r="I13" s="64">
        <v>1126</v>
      </c>
      <c r="J13" s="64">
        <v>986</v>
      </c>
      <c r="K13" s="64">
        <v>0.88</v>
      </c>
      <c r="L13" s="64">
        <v>8634</v>
      </c>
      <c r="M13" s="33">
        <v>5978</v>
      </c>
      <c r="N13" s="33">
        <v>16.5</v>
      </c>
      <c r="O13" s="33">
        <v>190</v>
      </c>
      <c r="P13" s="33">
        <v>12.4</v>
      </c>
      <c r="Q13" s="33">
        <v>2.8</v>
      </c>
      <c r="R13" s="33">
        <v>0.9</v>
      </c>
      <c r="S13" s="33">
        <v>0.2</v>
      </c>
      <c r="T13" s="33">
        <v>12966</v>
      </c>
      <c r="X13" s="33" t="s">
        <v>120</v>
      </c>
    </row>
    <row r="14" spans="1:28" s="33" customFormat="1" x14ac:dyDescent="0.25">
      <c r="A14" s="34"/>
      <c r="B14" s="35" t="s">
        <v>48</v>
      </c>
      <c r="C14" s="36" t="s">
        <v>49</v>
      </c>
      <c r="G14" s="33" t="s">
        <v>48</v>
      </c>
      <c r="H14" s="33" t="s">
        <v>106</v>
      </c>
      <c r="I14" s="33">
        <v>1306</v>
      </c>
      <c r="J14" s="33">
        <v>1275</v>
      </c>
      <c r="K14" s="33">
        <v>0.98</v>
      </c>
      <c r="L14" s="33">
        <v>20436</v>
      </c>
      <c r="M14" s="33">
        <v>12578</v>
      </c>
      <c r="N14" s="33">
        <v>19.5</v>
      </c>
      <c r="O14" s="33">
        <v>200</v>
      </c>
      <c r="P14" s="33">
        <v>13.9</v>
      </c>
      <c r="Q14" s="33">
        <v>5.2</v>
      </c>
      <c r="R14" s="33">
        <v>2.2000000000000002</v>
      </c>
      <c r="S14" s="33">
        <v>0.4</v>
      </c>
      <c r="T14" s="33">
        <v>31015</v>
      </c>
      <c r="X14" s="33" t="s">
        <v>121</v>
      </c>
    </row>
    <row r="15" spans="1:28" s="33" customFormat="1" x14ac:dyDescent="0.25">
      <c r="A15" s="34"/>
      <c r="B15" s="35" t="s">
        <v>50</v>
      </c>
      <c r="C15" s="36" t="s">
        <v>51</v>
      </c>
      <c r="G15" s="33" t="s">
        <v>50</v>
      </c>
      <c r="H15" s="33" t="s">
        <v>106</v>
      </c>
      <c r="I15" s="33">
        <v>715</v>
      </c>
      <c r="J15" s="33">
        <v>689</v>
      </c>
      <c r="K15" s="33">
        <v>0.96</v>
      </c>
      <c r="L15" s="33">
        <v>36735</v>
      </c>
      <c r="M15" s="33">
        <v>22253</v>
      </c>
      <c r="N15" s="33">
        <v>22.2</v>
      </c>
      <c r="O15" s="33">
        <v>208</v>
      </c>
      <c r="P15" s="33">
        <v>15</v>
      </c>
      <c r="Q15" s="33">
        <v>8</v>
      </c>
      <c r="R15" s="33">
        <v>3.1</v>
      </c>
      <c r="S15" s="33">
        <v>0.5</v>
      </c>
      <c r="T15" s="33">
        <v>25084</v>
      </c>
      <c r="X15" s="33" t="s">
        <v>122</v>
      </c>
    </row>
    <row r="16" spans="1:28" s="33" customFormat="1" x14ac:dyDescent="0.25">
      <c r="A16" s="34"/>
      <c r="B16" s="35" t="s">
        <v>52</v>
      </c>
      <c r="C16" s="36"/>
      <c r="G16" s="33" t="s">
        <v>52</v>
      </c>
      <c r="H16" s="33" t="s">
        <v>106</v>
      </c>
      <c r="I16" s="33">
        <v>968</v>
      </c>
      <c r="J16" s="33">
        <v>923</v>
      </c>
      <c r="K16" s="33">
        <v>0.95</v>
      </c>
      <c r="L16" s="33">
        <v>54160</v>
      </c>
      <c r="M16" s="33">
        <v>36549</v>
      </c>
      <c r="N16" s="33">
        <v>24.1</v>
      </c>
      <c r="O16" s="33">
        <v>236</v>
      </c>
      <c r="P16" s="33">
        <v>16.100000000000001</v>
      </c>
      <c r="Q16" s="33">
        <v>13.9</v>
      </c>
      <c r="R16" s="33">
        <v>3.9</v>
      </c>
      <c r="S16" s="33">
        <v>0.6</v>
      </c>
      <c r="T16" s="33">
        <v>53737</v>
      </c>
      <c r="X16" s="33" t="s">
        <v>123</v>
      </c>
    </row>
    <row r="17" spans="1:28" s="33" customFormat="1" x14ac:dyDescent="0.25">
      <c r="A17" s="34"/>
      <c r="B17" s="35" t="s">
        <v>53</v>
      </c>
      <c r="C17" s="36"/>
      <c r="G17" s="33" t="s">
        <v>53</v>
      </c>
      <c r="H17" s="33" t="s">
        <v>106</v>
      </c>
      <c r="I17" s="33">
        <v>575</v>
      </c>
      <c r="J17" s="33">
        <v>552</v>
      </c>
      <c r="K17" s="33">
        <v>0.96</v>
      </c>
      <c r="L17" s="33">
        <v>75036</v>
      </c>
      <c r="M17" s="33">
        <v>54838</v>
      </c>
      <c r="N17" s="33">
        <v>25.1</v>
      </c>
      <c r="O17" s="33">
        <v>246</v>
      </c>
      <c r="P17" s="33">
        <v>16.3</v>
      </c>
      <c r="Q17" s="33">
        <v>19.5</v>
      </c>
      <c r="R17" s="33">
        <v>4.0999999999999996</v>
      </c>
      <c r="S17" s="33">
        <v>0.6</v>
      </c>
      <c r="T17" s="33">
        <v>42960</v>
      </c>
      <c r="X17" s="33" t="s">
        <v>24</v>
      </c>
    </row>
    <row r="18" spans="1:28" s="33" customFormat="1" x14ac:dyDescent="0.25">
      <c r="A18" s="34"/>
      <c r="B18" s="35" t="s">
        <v>54</v>
      </c>
      <c r="C18" s="36"/>
      <c r="G18" s="33" t="s">
        <v>54</v>
      </c>
      <c r="H18" s="33" t="s">
        <v>106</v>
      </c>
      <c r="I18" s="33">
        <v>331</v>
      </c>
      <c r="J18" s="33">
        <v>325</v>
      </c>
      <c r="K18" s="33">
        <v>0.98</v>
      </c>
      <c r="L18" s="33">
        <v>108650</v>
      </c>
      <c r="M18" s="33">
        <v>67676</v>
      </c>
      <c r="N18" s="33">
        <v>25.5</v>
      </c>
      <c r="O18" s="33">
        <v>256</v>
      </c>
      <c r="P18" s="33">
        <v>16.3</v>
      </c>
      <c r="Q18" s="33">
        <v>24.4</v>
      </c>
      <c r="R18" s="33">
        <v>4.5</v>
      </c>
      <c r="S18" s="33">
        <v>0.7</v>
      </c>
      <c r="T18" s="33">
        <v>30052</v>
      </c>
      <c r="X18" s="33" t="s">
        <v>121</v>
      </c>
    </row>
    <row r="19" spans="1:28" s="33" customFormat="1" x14ac:dyDescent="0.25">
      <c r="A19" s="34"/>
      <c r="B19" s="35" t="s">
        <v>55</v>
      </c>
      <c r="C19" s="36"/>
      <c r="G19" s="33" t="s">
        <v>55</v>
      </c>
      <c r="H19" s="33" t="s">
        <v>106</v>
      </c>
      <c r="I19" s="33">
        <v>103</v>
      </c>
      <c r="J19" s="33">
        <v>98</v>
      </c>
      <c r="K19" s="33">
        <v>0.95</v>
      </c>
      <c r="L19" s="33">
        <v>176783</v>
      </c>
      <c r="M19" s="33">
        <v>83609</v>
      </c>
      <c r="N19" s="33">
        <v>28.9</v>
      </c>
      <c r="O19" s="33">
        <v>241</v>
      </c>
      <c r="P19" s="33">
        <v>16.100000000000001</v>
      </c>
      <c r="Q19" s="33">
        <v>23.7</v>
      </c>
      <c r="R19" s="33">
        <v>4.9000000000000004</v>
      </c>
      <c r="S19" s="33">
        <v>0.8</v>
      </c>
      <c r="T19" s="33">
        <v>8775</v>
      </c>
      <c r="X19" s="33" t="s">
        <v>124</v>
      </c>
    </row>
    <row r="20" spans="1:28" s="33" customFormat="1" ht="16.5" thickBot="1" x14ac:dyDescent="0.3">
      <c r="A20" s="34"/>
      <c r="B20" s="35" t="s">
        <v>56</v>
      </c>
      <c r="C20" s="36"/>
      <c r="G20" s="33" t="s">
        <v>56</v>
      </c>
      <c r="H20" s="33" t="s">
        <v>106</v>
      </c>
      <c r="I20" s="33">
        <v>8</v>
      </c>
      <c r="J20" s="33">
        <v>7</v>
      </c>
      <c r="K20" s="33">
        <v>0.88</v>
      </c>
      <c r="L20" s="33">
        <v>158038</v>
      </c>
      <c r="M20" s="33">
        <v>80697</v>
      </c>
      <c r="X20" t="s">
        <v>125</v>
      </c>
      <c r="Y20"/>
      <c r="Z20"/>
      <c r="AA20"/>
      <c r="AB20"/>
    </row>
    <row r="21" spans="1:28" x14ac:dyDescent="0.25">
      <c r="A21" s="17" t="s">
        <v>57</v>
      </c>
      <c r="B21" s="18" t="s">
        <v>58</v>
      </c>
      <c r="C21" s="19" t="s">
        <v>59</v>
      </c>
      <c r="X21" t="s">
        <v>126</v>
      </c>
    </row>
    <row r="22" spans="1:28" x14ac:dyDescent="0.25">
      <c r="A22" s="11"/>
      <c r="B22" s="12" t="s">
        <v>60</v>
      </c>
      <c r="C22" s="13"/>
      <c r="X22" t="s">
        <v>121</v>
      </c>
    </row>
    <row r="23" spans="1:28" x14ac:dyDescent="0.25">
      <c r="A23" s="11"/>
      <c r="B23" s="12" t="s">
        <v>61</v>
      </c>
      <c r="C23" s="13"/>
      <c r="X23" t="s">
        <v>127</v>
      </c>
    </row>
    <row r="24" spans="1:28" x14ac:dyDescent="0.25">
      <c r="A24" s="11"/>
      <c r="B24" s="12" t="s">
        <v>37</v>
      </c>
      <c r="C24" s="13"/>
      <c r="X24" t="s">
        <v>128</v>
      </c>
    </row>
    <row r="25" spans="1:28" ht="16.5" thickBot="1" x14ac:dyDescent="0.3">
      <c r="A25" s="20"/>
      <c r="B25" s="21" t="s">
        <v>62</v>
      </c>
      <c r="C25" s="22"/>
      <c r="X25" t="s">
        <v>14</v>
      </c>
    </row>
    <row r="26" spans="1:28" ht="16.5" thickBot="1" x14ac:dyDescent="0.3">
      <c r="A26" s="11" t="s">
        <v>63</v>
      </c>
      <c r="B26" s="12" t="s">
        <v>64</v>
      </c>
      <c r="C26" s="13" t="s">
        <v>65</v>
      </c>
      <c r="X26" t="s">
        <v>121</v>
      </c>
    </row>
    <row r="27" spans="1:28" ht="16.5" thickBot="1" x14ac:dyDescent="0.3">
      <c r="A27" s="17" t="s">
        <v>66</v>
      </c>
      <c r="B27" s="18" t="s">
        <v>64</v>
      </c>
      <c r="C27" s="19" t="s">
        <v>65</v>
      </c>
      <c r="X27" t="s">
        <v>129</v>
      </c>
      <c r="Y27" t="s">
        <v>130</v>
      </c>
    </row>
    <row r="28" spans="1:28" x14ac:dyDescent="0.25">
      <c r="A28" s="17" t="s">
        <v>67</v>
      </c>
      <c r="B28" s="18" t="s">
        <v>41</v>
      </c>
      <c r="C28" s="19" t="s">
        <v>42</v>
      </c>
      <c r="X28" t="s">
        <v>131</v>
      </c>
    </row>
    <row r="29" spans="1:28" x14ac:dyDescent="0.25">
      <c r="A29" s="11"/>
      <c r="B29" s="12" t="s">
        <v>43</v>
      </c>
      <c r="C29" s="13"/>
      <c r="X29" t="s">
        <v>132</v>
      </c>
    </row>
    <row r="30" spans="1:28" ht="16.5" thickBot="1" x14ac:dyDescent="0.3">
      <c r="A30" s="11"/>
      <c r="B30" s="12" t="s">
        <v>68</v>
      </c>
      <c r="C30" s="13"/>
      <c r="X30" t="s">
        <v>131</v>
      </c>
    </row>
    <row r="31" spans="1:28" x14ac:dyDescent="0.25">
      <c r="A31" s="17" t="s">
        <v>69</v>
      </c>
      <c r="B31" s="18" t="s">
        <v>70</v>
      </c>
      <c r="C31" s="19" t="s">
        <v>71</v>
      </c>
      <c r="X31" t="s">
        <v>128</v>
      </c>
    </row>
    <row r="32" spans="1:28" x14ac:dyDescent="0.25">
      <c r="A32" s="11"/>
      <c r="B32" s="12" t="s">
        <v>72</v>
      </c>
      <c r="C32" s="13" t="s">
        <v>73</v>
      </c>
      <c r="X32" t="s">
        <v>14</v>
      </c>
    </row>
    <row r="33" spans="1:26" ht="16.5" thickBot="1" x14ac:dyDescent="0.3">
      <c r="A33" s="11"/>
      <c r="B33" s="12" t="s">
        <v>39</v>
      </c>
      <c r="C33" s="13"/>
      <c r="X33" t="s">
        <v>132</v>
      </c>
      <c r="Y33" t="s">
        <v>133</v>
      </c>
      <c r="Z33" t="s">
        <v>134</v>
      </c>
    </row>
    <row r="34" spans="1:26" x14ac:dyDescent="0.25">
      <c r="A34" s="17" t="s">
        <v>74</v>
      </c>
      <c r="B34" s="18" t="s">
        <v>41</v>
      </c>
      <c r="C34" s="19" t="s">
        <v>42</v>
      </c>
      <c r="X34" t="s">
        <v>135</v>
      </c>
    </row>
    <row r="35" spans="1:26" x14ac:dyDescent="0.25">
      <c r="A35" s="11"/>
      <c r="B35" s="12" t="s">
        <v>43</v>
      </c>
      <c r="C35" s="13"/>
      <c r="X35" t="s">
        <v>136</v>
      </c>
      <c r="Y35" t="s">
        <v>137</v>
      </c>
    </row>
    <row r="36" spans="1:26" x14ac:dyDescent="0.25">
      <c r="A36" s="11"/>
      <c r="B36" s="12" t="s">
        <v>44</v>
      </c>
      <c r="C36" s="13"/>
      <c r="X36" t="s">
        <v>138</v>
      </c>
    </row>
    <row r="37" spans="1:26" x14ac:dyDescent="0.25">
      <c r="A37" s="11"/>
      <c r="B37" s="12" t="s">
        <v>75</v>
      </c>
      <c r="C37" s="13"/>
    </row>
    <row r="38" spans="1:26" x14ac:dyDescent="0.25">
      <c r="A38" s="11"/>
      <c r="B38" s="12" t="s">
        <v>76</v>
      </c>
      <c r="C38" s="13"/>
    </row>
    <row r="39" spans="1:26" x14ac:dyDescent="0.25">
      <c r="A39" s="11"/>
      <c r="B39" s="12" t="s">
        <v>77</v>
      </c>
      <c r="C39" s="13"/>
    </row>
    <row r="40" spans="1:26" x14ac:dyDescent="0.25">
      <c r="A40" s="11"/>
      <c r="B40" s="12" t="s">
        <v>78</v>
      </c>
      <c r="C40" s="13"/>
    </row>
    <row r="41" spans="1:26" ht="16.5" thickBot="1" x14ac:dyDescent="0.3">
      <c r="A41" s="11"/>
      <c r="B41" s="12" t="s">
        <v>39</v>
      </c>
      <c r="C41" s="13"/>
    </row>
    <row r="42" spans="1:26" ht="16.5" thickBot="1" x14ac:dyDescent="0.3">
      <c r="A42" s="17" t="s">
        <v>79</v>
      </c>
      <c r="B42" s="23" t="s">
        <v>80</v>
      </c>
      <c r="C42" s="19" t="s">
        <v>42</v>
      </c>
    </row>
    <row r="43" spans="1:26" ht="16.5" thickBot="1" x14ac:dyDescent="0.3">
      <c r="A43" s="17" t="s">
        <v>81</v>
      </c>
      <c r="B43" s="23" t="s">
        <v>58</v>
      </c>
      <c r="C43" s="19" t="s">
        <v>42</v>
      </c>
    </row>
    <row r="44" spans="1:26" x14ac:dyDescent="0.25">
      <c r="A44" s="17" t="s">
        <v>82</v>
      </c>
      <c r="B44" s="23" t="s">
        <v>41</v>
      </c>
      <c r="C44" s="19" t="s">
        <v>65</v>
      </c>
    </row>
    <row r="45" spans="1:26" ht="16.5" thickBot="1" x14ac:dyDescent="0.3">
      <c r="A45" s="11"/>
      <c r="B45" s="24" t="s">
        <v>83</v>
      </c>
      <c r="C45" s="13"/>
    </row>
    <row r="46" spans="1:26" x14ac:dyDescent="0.25">
      <c r="A46" s="17" t="s">
        <v>84</v>
      </c>
      <c r="B46" s="23" t="s">
        <v>85</v>
      </c>
      <c r="C46" s="19" t="s">
        <v>86</v>
      </c>
    </row>
    <row r="47" spans="1:26" ht="16.5" thickBot="1" x14ac:dyDescent="0.3">
      <c r="A47" s="14"/>
      <c r="B47" s="25" t="s">
        <v>87</v>
      </c>
      <c r="C47" s="16"/>
    </row>
    <row r="48" spans="1:26" x14ac:dyDescent="0.25">
      <c r="A48" s="2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Economic Impact Approach</vt:lpstr>
      <vt:lpstr>Environmental Inputs</vt:lpstr>
      <vt:lpstr>Selected Routes Liners</vt:lpstr>
      <vt:lpstr>Selected Routes Bulk</vt:lpstr>
      <vt:lpstr>Economic Impact Matrix</vt:lpstr>
      <vt:lpstr>EF Curves</vt:lpstr>
      <vt:lpstr>IMO GHG 2013 Study Table</vt:lpstr>
      <vt:lpstr>'IMO GHG 2013 Study Table'!_Ref387550883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Anderson</dc:creator>
  <cp:lastModifiedBy>Bruce Anderson</cp:lastModifiedBy>
  <cp:lastPrinted>2019-07-28T14:32:20Z</cp:lastPrinted>
  <dcterms:created xsi:type="dcterms:W3CDTF">2019-04-24T15:24:38Z</dcterms:created>
  <dcterms:modified xsi:type="dcterms:W3CDTF">2019-11-12T09:32:00Z</dcterms:modified>
</cp:coreProperties>
</file>